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richPivotRecords1.xml" ContentType="application/vnd.openxmlformats-officedocument.spreadsheetml.richPivot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array.xml" ContentType="application/vnd.ms-excel.rdarray+xml"/>
  <Override PartName="/xl/richData/rdsupportingpropertybagstructure.xml" ContentType="application/vnd.ms-excel.rdsupportingpropertybagstructure+xml"/>
  <Override PartName="/xl/richData/rdsupportingpropertybag.xml" ContentType="application/vnd.ms-excel.rdsupportingpropertybag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namedSheetViews/namedSheetView1.xml" ContentType="application/vnd.ms-excel.namedsheetview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019567206272/WOPIServiceId_TP_BOX_2/WOPIUserId_-/"/>
    </mc:Choice>
  </mc:AlternateContent>
  <xr:revisionPtr revIDLastSave="55" documentId="13_ncr:1_{DD55F9AB-7001-493A-B90C-03654A0EF7EF}" xr6:coauthVersionLast="47" xr6:coauthVersionMax="47" xr10:uidLastSave="{A26BE197-E12D-4BDE-9F2D-F830A8F7551C}"/>
  <bookViews>
    <workbookView xWindow="57480" yWindow="-120" windowWidth="29040" windowHeight="15720" activeTab="1" xr2:uid="{E317BF6D-F59B-447D-823D-438A0D6C54DE}"/>
  </bookViews>
  <sheets>
    <sheet name="Summary" sheetId="5" r:id="rId1"/>
    <sheet name="TOTAL SKU List" sheetId="4" r:id="rId2"/>
    <sheet name="FOOD STORAGE + PREP" sheetId="7" r:id="rId3"/>
    <sheet name="CRAFT + ICE" sheetId="12" r:id="rId4"/>
    <sheet name="COOKBOOKS + HOME" sheetId="13" r:id="rId5"/>
    <sheet name="HILCO" sheetId="1" state="hidden" r:id="rId6"/>
  </sheets>
  <definedNames>
    <definedName name="___Matrix_AG">#REF!</definedName>
    <definedName name="___Matrix_UB">#REF!</definedName>
    <definedName name="__PLT2">#REF!</definedName>
    <definedName name="__STCKKOSTM_KTR80">#REF!</definedName>
    <definedName name="_1Absatz_6">#REF!</definedName>
    <definedName name="_2Erlöse_6">#REF!</definedName>
    <definedName name="_3Erlöse_6">#REF!</definedName>
    <definedName name="_4_0_Absatz_6">#REF!</definedName>
    <definedName name="_5_0_Erlöse_6">#REF!</definedName>
    <definedName name="_6_0_Erlöse_6">#REF!</definedName>
    <definedName name="_7ÿ_0Druckti">#REF!</definedName>
    <definedName name="_8ÿ__Druckti">#REF!</definedName>
    <definedName name="_940M_Daten">#REF!</definedName>
    <definedName name="_Abk">#REF!</definedName>
    <definedName name="_Absatz_613a">#REF!</definedName>
    <definedName name="_Absatz_614a">#REF!</definedName>
    <definedName name="_Absatz_615a">#REF!</definedName>
    <definedName name="_Anz_Auft_4_LSU">#REF!</definedName>
    <definedName name="_Bereich_ILVErlösPS">#REF!</definedName>
    <definedName name="_Datum1">#REF!</definedName>
    <definedName name="_Datum2">#REF!</definedName>
    <definedName name="_Datum3">#REF!</definedName>
    <definedName name="_DL_Daten">#REF!</definedName>
    <definedName name="_DL_Datenbankbereich">#REF!</definedName>
    <definedName name="_Erlöse_613a">#REF!</definedName>
    <definedName name="_Erlöse_614a">#REF!</definedName>
    <definedName name="_Erlöse_615a">#REF!</definedName>
    <definedName name="_Ext_AuftragsNr">#REF!</definedName>
    <definedName name="_xlnm._FilterDatabase" localSheetId="4" hidden="1">'COOKBOOKS + HOME'!$A$2:$Q$5</definedName>
    <definedName name="_xlnm._FilterDatabase" localSheetId="3" hidden="1">'CRAFT + ICE'!$A$2:$Q$9</definedName>
    <definedName name="_xlnm._FilterDatabase" localSheetId="2" hidden="1">'FOOD STORAGE + PREP'!$A$2:$Q$36</definedName>
    <definedName name="_xlnm._FilterDatabase" localSheetId="5" hidden="1">HILCO!$A$5:$S$155</definedName>
    <definedName name="_xlnm._FilterDatabase" localSheetId="1" hidden="1">'TOTAL SKU List'!$A$2:$XEX$47</definedName>
    <definedName name="_ILVErlösPS">#REF!</definedName>
    <definedName name="_ImmoKTR">#REF!</definedName>
    <definedName name="_KOMPO">#REF!</definedName>
    <definedName name="_PLT2">#REF!</definedName>
    <definedName name="_SeÜberltg">#REF!</definedName>
    <definedName name="_Summe_Kostenvolumen">#REF!</definedName>
    <definedName name="_SummeILVV">#REF!</definedName>
    <definedName name="_Zusammenstellung_des_Kostenvolumens_auf_Ist_Kostensammlern">#REF!</definedName>
    <definedName name="Anzahl_Sendungen_Bezug">#REF!</definedName>
    <definedName name="AOV">#REF!</definedName>
    <definedName name="AOVCOGS">#REF!</definedName>
    <definedName name="Bezugsgröße_cm3">#REF!</definedName>
    <definedName name="BMA_ALL">#REF!</definedName>
    <definedName name="BMA_TOP_20">#REF!</definedName>
    <definedName name="BML_ALL">#REF!</definedName>
    <definedName name="BML_TOP_20">#REF!</definedName>
    <definedName name="BMP_ALL">#REF!</definedName>
    <definedName name="BMP_TOP_20">#REF!</definedName>
    <definedName name="BMS_ALL">#REF!</definedName>
    <definedName name="BMS_TOP_20">#REF!</definedName>
    <definedName name="BUSINESS_PRIORITY_BMP">#REF!</definedName>
    <definedName name="BUSINESS_STANDARD_BMS">#REF!</definedName>
    <definedName name="CATALOG_BUDGET_BOUND_PRINTED_GRD">#REF!</definedName>
    <definedName name="ccc">#REF!</definedName>
    <definedName name="CleanUpRange">#REF!</definedName>
    <definedName name="COGS">#REF!</definedName>
    <definedName name="Commissions">#REF!</definedName>
    <definedName name="CSAInputs">#REF!</definedName>
    <definedName name="d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8">#REF!</definedName>
    <definedName name="DATA9">#REF!</definedName>
    <definedName name="DataRange">#REF!</definedName>
    <definedName name="Daten">#REF!</definedName>
    <definedName name="DB_IB">#REF!</definedName>
    <definedName name="DB_IB2">#REF!</definedName>
    <definedName name="DeSelectAllColumns" localSheetId="5">#REF!</definedName>
    <definedName name="DeSelectAllColumns">#REF!</definedName>
    <definedName name="Doors_Apparel">#REF!</definedName>
    <definedName name="Doors_Botique">#REF!</definedName>
    <definedName name="Doors_Chain">#REF!</definedName>
    <definedName name="Doors_Homegoods">#REF!</definedName>
    <definedName name="Doors_Major">#REF!</definedName>
    <definedName name="Doors_Optical">#REF!</definedName>
    <definedName name="Doors_Speciaty">#REF!</definedName>
    <definedName name="for">#REF!</definedName>
    <definedName name="G2E">#REF!</definedName>
    <definedName name="GMA" localSheetId="5">#REF!</definedName>
    <definedName name="GMA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43271.0697337963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S_Rev_COGS">#REF!</definedName>
    <definedName name="lax_amazon_20051014_rtin_grp">#REF!</definedName>
    <definedName name="MLNK75fb6277f9854b3fad6a81883bf41237" hidden="1">#REF!</definedName>
    <definedName name="MLNKd9a6bf089cd7435a9819b286c26f0728" hidden="1">#REF!</definedName>
    <definedName name="MONTH">#REF!</definedName>
    <definedName name="new">#REF!</definedName>
    <definedName name="optSortOnhand_Click" localSheetId="5">#REF!</definedName>
    <definedName name="optSortOnhand_Click">#REF!</definedName>
    <definedName name="optSortOnhandClick" localSheetId="5">#REF!</definedName>
    <definedName name="optSortOnhandClick">#REF!</definedName>
    <definedName name="OptSortSales_Click" localSheetId="5">#REF!</definedName>
    <definedName name="OptSortSales_Click">#REF!</definedName>
    <definedName name="OptSortSalesClick" localSheetId="5">#REF!</definedName>
    <definedName name="OptSortSalesClick">#REF!</definedName>
    <definedName name="OptSortSubtotal_Click" localSheetId="5">#REF!</definedName>
    <definedName name="OptSortSubtotal_Click">#REF!</definedName>
    <definedName name="PACKET_WORKSHARE_PRIORITY_PWY">#REF!</definedName>
    <definedName name="PACKET_WORKSHARE_STANDARD_PWD">#REF!</definedName>
    <definedName name="PARCELS_EXP">#REF!</definedName>
    <definedName name="PARCELS_GRD">#REF!</definedName>
    <definedName name="PKA_ALL">#REF!</definedName>
    <definedName name="PKA_TOP_20">#REF!</definedName>
    <definedName name="PKD_ALL">#REF!</definedName>
    <definedName name="PKL_ALL">#REF!</definedName>
    <definedName name="PKL_TOP_20">#REF!</definedName>
    <definedName name="PKT_ALL">#REF!</definedName>
    <definedName name="PKY_ALL">#REF!</definedName>
    <definedName name="PLD_ALL">#REF!</definedName>
    <definedName name="PLT">#REF!</definedName>
    <definedName name="PLT_TEST">#REF!</definedName>
    <definedName name="PLX">#REF!</definedName>
    <definedName name="PLY_ALL">#REF!</definedName>
    <definedName name="Priority_Mail_p1">#REF!</definedName>
    <definedName name="PWD_ALL">#REF!</definedName>
    <definedName name="PWD_TOP_20">#REF!</definedName>
    <definedName name="PWY_ALL">#REF!</definedName>
    <definedName name="PWY_TOP_20">#REF!</definedName>
    <definedName name="repspar">#REF!</definedName>
    <definedName name="RL">#REF!</definedName>
    <definedName name="Se_Direct">#REF!</definedName>
    <definedName name="Se_Email">#REF!</definedName>
    <definedName name="Se_Other">#REF!</definedName>
    <definedName name="Se_Paid">#REF!</definedName>
    <definedName name="Se_SEO">#REF!</definedName>
    <definedName name="SelectType">#REF!</definedName>
    <definedName name="SelectTypeJMG">#REF!</definedName>
    <definedName name="SelTypeNumJMG">#REF!</definedName>
    <definedName name="sf">#REF!</definedName>
    <definedName name="SheetTypes">#REF!</definedName>
    <definedName name="SheetTypesJMG">#REF!</definedName>
    <definedName name="sortierbereich">#REF!</definedName>
    <definedName name="SortSubRange">#REF!</definedName>
    <definedName name="sss">#REF!</definedName>
    <definedName name="Start_4">#REF!</definedName>
    <definedName name="Start_46">#REF!</definedName>
    <definedName name="Summe_AUFTRAG">#REF!</definedName>
    <definedName name="Systemzahlen">#REF!</definedName>
    <definedName name="TD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nitsOrder">#REF!</definedName>
    <definedName name="Voicecomm" localSheetId="5">#REF!</definedName>
    <definedName name="Voicecomm">#REF!</definedName>
    <definedName name="wrn.Bericht.">#REF!</definedName>
    <definedName name="XP_Country_Averages">#REF!</definedName>
    <definedName name="XpressPost_Rates">#REF!</definedName>
    <definedName name="Zusammenstellung_des_Kostenvolumens____Int._Erlöse__auf_Ist_Kostensammlern">#REF!</definedName>
  </definedNames>
  <calcPr calcId="191029"/>
  <pivotCaches>
    <pivotCache cacheId="234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3" l="1"/>
  <c r="P6" i="13" s="1"/>
  <c r="L7" i="13"/>
  <c r="P7" i="13" s="1"/>
  <c r="N6" i="13" l="1"/>
  <c r="N7" i="13"/>
  <c r="L42" i="4" l="1"/>
  <c r="L22" i="4"/>
  <c r="L4" i="4" l="1"/>
  <c r="P3" i="4" l="1"/>
  <c r="L5" i="7"/>
  <c r="N5" i="7" s="1"/>
  <c r="L3" i="7"/>
  <c r="N3" i="7" s="1"/>
  <c r="L4" i="7"/>
  <c r="P4" i="7" s="1"/>
  <c r="I4" i="7"/>
  <c r="B4" i="7"/>
  <c r="A4" i="7"/>
  <c r="I3" i="7"/>
  <c r="B3" i="7"/>
  <c r="A3" i="7"/>
  <c r="L3" i="12"/>
  <c r="N3" i="12" s="1"/>
  <c r="I3" i="12"/>
  <c r="A9" i="4"/>
  <c r="I4" i="13"/>
  <c r="I5" i="13"/>
  <c r="I3" i="13"/>
  <c r="I5" i="12"/>
  <c r="I6" i="12"/>
  <c r="I7" i="12"/>
  <c r="I8" i="12"/>
  <c r="I9" i="12"/>
  <c r="I4" i="12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5" i="7"/>
  <c r="P3" i="12" l="1"/>
  <c r="P3" i="7"/>
  <c r="N4" i="7"/>
  <c r="B3" i="13" l="1"/>
  <c r="A3" i="13"/>
  <c r="B5" i="13"/>
  <c r="A5" i="13"/>
  <c r="B4" i="13"/>
  <c r="A4" i="13"/>
  <c r="B9" i="12"/>
  <c r="A9" i="12"/>
  <c r="B8" i="12"/>
  <c r="A8" i="12"/>
  <c r="B7" i="12"/>
  <c r="A7" i="12"/>
  <c r="B6" i="12"/>
  <c r="A6" i="12"/>
  <c r="B5" i="12"/>
  <c r="A5" i="12"/>
  <c r="B4" i="12"/>
  <c r="A4" i="12"/>
  <c r="B36" i="7"/>
  <c r="A36" i="7"/>
  <c r="B35" i="7"/>
  <c r="A35" i="7"/>
  <c r="B34" i="7"/>
  <c r="A34" i="7"/>
  <c r="B33" i="7"/>
  <c r="A33" i="7"/>
  <c r="B32" i="7"/>
  <c r="A32" i="7"/>
  <c r="B31" i="7"/>
  <c r="A31" i="7"/>
  <c r="B30" i="7"/>
  <c r="A30" i="7"/>
  <c r="B29" i="7"/>
  <c r="A29" i="7"/>
  <c r="B28" i="7"/>
  <c r="A28" i="7"/>
  <c r="A27" i="7"/>
  <c r="B26" i="7"/>
  <c r="A26" i="7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5" i="7"/>
  <c r="A15" i="7"/>
  <c r="B14" i="7"/>
  <c r="A14" i="7"/>
  <c r="B13" i="7"/>
  <c r="A13" i="7"/>
  <c r="B12" i="7"/>
  <c r="A12" i="7"/>
  <c r="B11" i="7"/>
  <c r="A11" i="7"/>
  <c r="B10" i="7"/>
  <c r="A10" i="7"/>
  <c r="B9" i="7"/>
  <c r="A9" i="7"/>
  <c r="B8" i="7"/>
  <c r="A8" i="7"/>
  <c r="B7" i="7"/>
  <c r="A7" i="7"/>
  <c r="B6" i="7"/>
  <c r="A6" i="7"/>
  <c r="B5" i="7"/>
  <c r="A5" i="7"/>
  <c r="A45" i="4"/>
  <c r="A43" i="4"/>
  <c r="A44" i="4"/>
  <c r="A42" i="4"/>
  <c r="A41" i="4"/>
  <c r="A40" i="4"/>
  <c r="A39" i="4"/>
  <c r="A38" i="4"/>
  <c r="A37" i="4"/>
  <c r="A36" i="4"/>
  <c r="A35" i="4"/>
  <c r="A33" i="4"/>
  <c r="A32" i="4"/>
  <c r="A27" i="4"/>
  <c r="A30" i="4"/>
  <c r="A29" i="4"/>
  <c r="A25" i="4"/>
  <c r="A31" i="4"/>
  <c r="A28" i="4"/>
  <c r="A26" i="4"/>
  <c r="A22" i="4"/>
  <c r="A23" i="4"/>
  <c r="A24" i="4"/>
  <c r="A21" i="4"/>
  <c r="A19" i="4"/>
  <c r="A20" i="4"/>
  <c r="A16" i="4"/>
  <c r="A18" i="4"/>
  <c r="A15" i="4"/>
  <c r="A17" i="4"/>
  <c r="A34" i="4"/>
  <c r="A10" i="4"/>
  <c r="A13" i="4"/>
  <c r="A14" i="4"/>
  <c r="A11" i="4"/>
  <c r="A12" i="4"/>
  <c r="A5" i="4"/>
  <c r="A6" i="4"/>
  <c r="A8" i="4"/>
  <c r="A7" i="4"/>
  <c r="A4" i="4"/>
  <c r="A3" i="4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B34" i="4" l="1"/>
  <c r="B37" i="4"/>
  <c r="B11" i="4"/>
  <c r="B4" i="4"/>
  <c r="B33" i="4"/>
  <c r="B35" i="4"/>
  <c r="B18" i="4"/>
  <c r="B8" i="4"/>
  <c r="B23" i="4"/>
  <c r="B6" i="4"/>
  <c r="B32" i="4"/>
  <c r="B40" i="4"/>
  <c r="B5" i="4"/>
  <c r="B44" i="4"/>
  <c r="B27" i="4"/>
  <c r="B12" i="4"/>
  <c r="B24" i="4"/>
  <c r="B7" i="4"/>
  <c r="B39" i="4"/>
  <c r="B16" i="4"/>
  <c r="B45" i="4"/>
  <c r="B3" i="4"/>
  <c r="B9" i="4"/>
  <c r="B43" i="4"/>
  <c r="B19" i="4"/>
  <c r="N9" i="1"/>
  <c r="O9" i="1" s="1"/>
  <c r="N11" i="1"/>
  <c r="O11" i="1" s="1"/>
  <c r="N46" i="1"/>
  <c r="O46" i="1" s="1"/>
  <c r="N38" i="1"/>
  <c r="O38" i="1" s="1"/>
  <c r="N55" i="1"/>
  <c r="O55" i="1" s="1"/>
  <c r="N155" i="1"/>
  <c r="O155" i="1" s="1"/>
  <c r="N27" i="1"/>
  <c r="O27" i="1" s="1"/>
  <c r="N13" i="1"/>
  <c r="O13" i="1" s="1"/>
  <c r="N16" i="1"/>
  <c r="O16" i="1" s="1"/>
  <c r="N17" i="1"/>
  <c r="O17" i="1" s="1"/>
  <c r="N58" i="1"/>
  <c r="O58" i="1" s="1"/>
  <c r="N6" i="1"/>
  <c r="O6" i="1" s="1"/>
  <c r="N8" i="1"/>
  <c r="O8" i="1" s="1"/>
  <c r="N12" i="1"/>
  <c r="O12" i="1" s="1"/>
  <c r="N14" i="1"/>
  <c r="O14" i="1" s="1"/>
  <c r="N21" i="1"/>
  <c r="O21" i="1" s="1"/>
  <c r="N10" i="1"/>
  <c r="O10" i="1" s="1"/>
  <c r="N18" i="1"/>
  <c r="O18" i="1" s="1"/>
  <c r="N19" i="1"/>
  <c r="O19" i="1" s="1"/>
  <c r="N20" i="1"/>
  <c r="O20" i="1" s="1"/>
  <c r="N22" i="1"/>
  <c r="O22" i="1" s="1"/>
  <c r="N23" i="1"/>
  <c r="O23" i="1" s="1"/>
  <c r="N24" i="1"/>
  <c r="O24" i="1" s="1"/>
  <c r="N25" i="1"/>
  <c r="O25" i="1" s="1"/>
  <c r="N26" i="1"/>
  <c r="O26" i="1" s="1"/>
  <c r="N29" i="1"/>
  <c r="O29" i="1" s="1"/>
  <c r="N30" i="1"/>
  <c r="O30" i="1" s="1"/>
  <c r="N33" i="1"/>
  <c r="O33" i="1" s="1"/>
  <c r="N35" i="1"/>
  <c r="O35" i="1" s="1"/>
  <c r="N42" i="1"/>
  <c r="O42" i="1" s="1"/>
  <c r="N48" i="1"/>
  <c r="O48" i="1" s="1"/>
  <c r="N49" i="1"/>
  <c r="O49" i="1" s="1"/>
  <c r="N50" i="1"/>
  <c r="O50" i="1" s="1"/>
  <c r="N52" i="1"/>
  <c r="O52" i="1" s="1"/>
  <c r="N56" i="1"/>
  <c r="O56" i="1" s="1"/>
  <c r="N62" i="1"/>
  <c r="O62" i="1" s="1"/>
  <c r="N63" i="1"/>
  <c r="O63" i="1" s="1"/>
  <c r="N64" i="1"/>
  <c r="O64" i="1" s="1"/>
  <c r="N65" i="1"/>
  <c r="O65" i="1" s="1"/>
  <c r="N67" i="1"/>
  <c r="O67" i="1" s="1"/>
  <c r="N68" i="1"/>
  <c r="O68" i="1" s="1"/>
  <c r="N69" i="1"/>
  <c r="O69" i="1" s="1"/>
  <c r="N73" i="1"/>
  <c r="O73" i="1" s="1"/>
  <c r="N75" i="1"/>
  <c r="O75" i="1" s="1"/>
  <c r="N76" i="1"/>
  <c r="O76" i="1" s="1"/>
  <c r="N79" i="1"/>
  <c r="O79" i="1" s="1"/>
  <c r="N81" i="1"/>
  <c r="O81" i="1" s="1"/>
  <c r="N83" i="1"/>
  <c r="O83" i="1" s="1"/>
  <c r="N86" i="1"/>
  <c r="O86" i="1" s="1"/>
  <c r="N90" i="1"/>
  <c r="O90" i="1" s="1"/>
  <c r="N96" i="1"/>
  <c r="O96" i="1" s="1"/>
  <c r="N98" i="1"/>
  <c r="O98" i="1" s="1"/>
  <c r="N100" i="1"/>
  <c r="O100" i="1" s="1"/>
  <c r="N102" i="1"/>
  <c r="O102" i="1" s="1"/>
  <c r="N106" i="1"/>
  <c r="O106" i="1" s="1"/>
  <c r="N108" i="1"/>
  <c r="O108" i="1" s="1"/>
  <c r="N109" i="1"/>
  <c r="O109" i="1" s="1"/>
  <c r="N110" i="1"/>
  <c r="O110" i="1" s="1"/>
  <c r="N112" i="1"/>
  <c r="O112" i="1" s="1"/>
  <c r="N113" i="1"/>
  <c r="O113" i="1" s="1"/>
  <c r="N116" i="1"/>
  <c r="O116" i="1" s="1"/>
  <c r="N117" i="1"/>
  <c r="O117" i="1" s="1"/>
  <c r="N118" i="1"/>
  <c r="O118" i="1" s="1"/>
  <c r="N119" i="1"/>
  <c r="O119" i="1" s="1"/>
  <c r="N138" i="1"/>
  <c r="O138" i="1" s="1"/>
  <c r="N139" i="1"/>
  <c r="O139" i="1" s="1"/>
  <c r="N144" i="1"/>
  <c r="O144" i="1" s="1"/>
  <c r="N145" i="1"/>
  <c r="O145" i="1" s="1"/>
  <c r="N152" i="1"/>
  <c r="O152" i="1" s="1"/>
  <c r="N153" i="1"/>
  <c r="O153" i="1" s="1"/>
  <c r="N154" i="1"/>
  <c r="O154" i="1" s="1"/>
  <c r="N28" i="1"/>
  <c r="O28" i="1" s="1"/>
  <c r="N34" i="1"/>
  <c r="O34" i="1" s="1"/>
  <c r="N36" i="1"/>
  <c r="O36" i="1" s="1"/>
  <c r="N39" i="1"/>
  <c r="O39" i="1" s="1"/>
  <c r="N40" i="1"/>
  <c r="O40" i="1" s="1"/>
  <c r="N41" i="1"/>
  <c r="O41" i="1" s="1"/>
  <c r="N43" i="1"/>
  <c r="O43" i="1" s="1"/>
  <c r="N44" i="1"/>
  <c r="O44" i="1" s="1"/>
  <c r="N47" i="1"/>
  <c r="O47" i="1" s="1"/>
  <c r="N51" i="1"/>
  <c r="O51" i="1" s="1"/>
  <c r="N57" i="1"/>
  <c r="O57" i="1" s="1"/>
  <c r="N59" i="1"/>
  <c r="O59" i="1" s="1"/>
  <c r="N60" i="1"/>
  <c r="O60" i="1" s="1"/>
  <c r="N66" i="1"/>
  <c r="O66" i="1" s="1"/>
  <c r="N72" i="1"/>
  <c r="O72" i="1" s="1"/>
  <c r="N74" i="1"/>
  <c r="O74" i="1" s="1"/>
  <c r="N80" i="1"/>
  <c r="O80" i="1" s="1"/>
  <c r="N82" i="1"/>
  <c r="O82" i="1" s="1"/>
  <c r="N87" i="1"/>
  <c r="O87" i="1" s="1"/>
  <c r="N91" i="1"/>
  <c r="O91" i="1" s="1"/>
  <c r="N93" i="1"/>
  <c r="O93" i="1" s="1"/>
  <c r="N94" i="1"/>
  <c r="O94" i="1" s="1"/>
  <c r="N95" i="1"/>
  <c r="O95" i="1" s="1"/>
  <c r="N97" i="1"/>
  <c r="O97" i="1" s="1"/>
  <c r="N99" i="1"/>
  <c r="O99" i="1" s="1"/>
  <c r="N101" i="1"/>
  <c r="O101" i="1" s="1"/>
  <c r="N103" i="1"/>
  <c r="O103" i="1" s="1"/>
  <c r="N107" i="1"/>
  <c r="O107" i="1" s="1"/>
  <c r="N111" i="1"/>
  <c r="O111" i="1" s="1"/>
  <c r="N120" i="1"/>
  <c r="O120" i="1" s="1"/>
  <c r="N121" i="1"/>
  <c r="O121" i="1" s="1"/>
  <c r="N122" i="1"/>
  <c r="O122" i="1" s="1"/>
  <c r="N123" i="1"/>
  <c r="O123" i="1" s="1"/>
  <c r="N124" i="1"/>
  <c r="O124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7" i="1"/>
  <c r="O137" i="1" s="1"/>
  <c r="N140" i="1"/>
  <c r="O140" i="1" s="1"/>
  <c r="N141" i="1"/>
  <c r="O141" i="1" s="1"/>
  <c r="N142" i="1"/>
  <c r="O142" i="1" s="1"/>
  <c r="N143" i="1"/>
  <c r="O143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32" i="1"/>
  <c r="O32" i="1" s="1"/>
  <c r="N37" i="1"/>
  <c r="O37" i="1" s="1"/>
  <c r="N45" i="1"/>
  <c r="O45" i="1" s="1"/>
  <c r="N53" i="1"/>
  <c r="O53" i="1" s="1"/>
  <c r="N54" i="1"/>
  <c r="O54" i="1" s="1"/>
  <c r="N84" i="1"/>
  <c r="O84" i="1" s="1"/>
  <c r="N85" i="1"/>
  <c r="O85" i="1" s="1"/>
  <c r="N125" i="1"/>
  <c r="O125" i="1" s="1"/>
  <c r="N31" i="1"/>
  <c r="O31" i="1" s="1"/>
  <c r="N136" i="1"/>
  <c r="O136" i="1" s="1"/>
  <c r="N15" i="1"/>
  <c r="O15" i="1" s="1"/>
  <c r="N70" i="1"/>
  <c r="O70" i="1" s="1"/>
  <c r="N71" i="1"/>
  <c r="O71" i="1" s="1"/>
  <c r="N77" i="1"/>
  <c r="O77" i="1" s="1"/>
  <c r="N78" i="1"/>
  <c r="O78" i="1" s="1"/>
  <c r="N88" i="1"/>
  <c r="O88" i="1" s="1"/>
  <c r="N89" i="1"/>
  <c r="O89" i="1" s="1"/>
  <c r="N104" i="1"/>
  <c r="O104" i="1" s="1"/>
  <c r="N105" i="1"/>
  <c r="O105" i="1" s="1"/>
  <c r="N114" i="1"/>
  <c r="O114" i="1" s="1"/>
  <c r="N115" i="1"/>
  <c r="O115" i="1" s="1"/>
  <c r="N92" i="1"/>
  <c r="O92" i="1" s="1"/>
  <c r="N61" i="1"/>
  <c r="O61" i="1" s="1"/>
  <c r="N7" i="1"/>
  <c r="O7" i="1" s="1"/>
  <c r="B42" i="4" l="1"/>
  <c r="B10" i="4"/>
  <c r="B22" i="4"/>
  <c r="B38" i="4"/>
  <c r="B26" i="4"/>
  <c r="B21" i="4"/>
  <c r="B13" i="4"/>
  <c r="B14" i="4"/>
  <c r="B29" i="4"/>
  <c r="B31" i="4"/>
  <c r="B30" i="4"/>
  <c r="B17" i="4"/>
  <c r="B36" i="4"/>
  <c r="B41" i="4"/>
  <c r="B20" i="4"/>
  <c r="B15" i="4"/>
  <c r="B28" i="4"/>
  <c r="O4" i="1"/>
  <c r="M61" i="1" l="1"/>
  <c r="M92" i="1"/>
  <c r="M115" i="1"/>
  <c r="M114" i="1"/>
  <c r="M105" i="1"/>
  <c r="M104" i="1"/>
  <c r="M89" i="1"/>
  <c r="M88" i="1"/>
  <c r="M78" i="1"/>
  <c r="M77" i="1"/>
  <c r="M71" i="1"/>
  <c r="M70" i="1"/>
  <c r="M15" i="1"/>
  <c r="M136" i="1"/>
  <c r="M31" i="1"/>
  <c r="M125" i="1"/>
  <c r="M85" i="1"/>
  <c r="M84" i="1"/>
  <c r="M54" i="1"/>
  <c r="M53" i="1"/>
  <c r="M45" i="1"/>
  <c r="M37" i="1"/>
  <c r="M32" i="1"/>
  <c r="M151" i="1"/>
  <c r="M150" i="1"/>
  <c r="M149" i="1"/>
  <c r="M148" i="1"/>
  <c r="M147" i="1"/>
  <c r="M146" i="1"/>
  <c r="M143" i="1"/>
  <c r="M142" i="1"/>
  <c r="M141" i="1"/>
  <c r="M140" i="1"/>
  <c r="M137" i="1"/>
  <c r="M135" i="1"/>
  <c r="M134" i="1"/>
  <c r="M133" i="1"/>
  <c r="M132" i="1"/>
  <c r="M131" i="1"/>
  <c r="M130" i="1"/>
  <c r="M129" i="1"/>
  <c r="M128" i="1"/>
  <c r="M127" i="1"/>
  <c r="M126" i="1"/>
  <c r="M124" i="1"/>
  <c r="M123" i="1"/>
  <c r="M122" i="1"/>
  <c r="M121" i="1"/>
  <c r="M120" i="1"/>
  <c r="M111" i="1"/>
  <c r="M107" i="1"/>
  <c r="M103" i="1"/>
  <c r="M101" i="1"/>
  <c r="M99" i="1"/>
  <c r="M97" i="1"/>
  <c r="M95" i="1"/>
  <c r="M94" i="1"/>
  <c r="M93" i="1"/>
  <c r="M91" i="1"/>
  <c r="M87" i="1"/>
  <c r="M82" i="1"/>
  <c r="M80" i="1"/>
  <c r="M74" i="1"/>
  <c r="M72" i="1"/>
  <c r="M66" i="1"/>
  <c r="M60" i="1"/>
  <c r="M59" i="1"/>
  <c r="M57" i="1"/>
  <c r="M51" i="1"/>
  <c r="M47" i="1"/>
  <c r="M44" i="1"/>
  <c r="M43" i="1"/>
  <c r="M41" i="1"/>
  <c r="M40" i="1"/>
  <c r="M39" i="1"/>
  <c r="M36" i="1"/>
  <c r="M34" i="1"/>
  <c r="M28" i="1"/>
  <c r="M154" i="1"/>
  <c r="M153" i="1"/>
  <c r="M152" i="1"/>
  <c r="M145" i="1"/>
  <c r="M144" i="1"/>
  <c r="M139" i="1"/>
  <c r="M138" i="1"/>
  <c r="M119" i="1"/>
  <c r="M118" i="1"/>
  <c r="M117" i="1"/>
  <c r="M116" i="1"/>
  <c r="M113" i="1"/>
  <c r="M112" i="1"/>
  <c r="M110" i="1"/>
  <c r="M109" i="1"/>
  <c r="M108" i="1"/>
  <c r="M106" i="1"/>
  <c r="M102" i="1"/>
  <c r="M100" i="1"/>
  <c r="M98" i="1"/>
  <c r="M96" i="1"/>
  <c r="M90" i="1"/>
  <c r="M86" i="1"/>
  <c r="M83" i="1"/>
  <c r="M81" i="1"/>
  <c r="M79" i="1"/>
  <c r="M76" i="1"/>
  <c r="M75" i="1"/>
  <c r="M73" i="1"/>
  <c r="M69" i="1"/>
  <c r="M68" i="1"/>
  <c r="M67" i="1"/>
  <c r="M65" i="1"/>
  <c r="M64" i="1"/>
  <c r="M63" i="1"/>
  <c r="M62" i="1"/>
  <c r="M56" i="1"/>
  <c r="M52" i="1"/>
  <c r="M50" i="1"/>
  <c r="M49" i="1"/>
  <c r="M48" i="1"/>
  <c r="M42" i="1"/>
  <c r="M35" i="1"/>
  <c r="M33" i="1"/>
  <c r="M30" i="1"/>
  <c r="M29" i="1"/>
  <c r="M26" i="1"/>
  <c r="M25" i="1"/>
  <c r="M24" i="1"/>
  <c r="M23" i="1"/>
  <c r="M22" i="1"/>
  <c r="M20" i="1"/>
  <c r="M19" i="1"/>
  <c r="M18" i="1"/>
  <c r="M10" i="1"/>
  <c r="M21" i="1"/>
  <c r="M14" i="1"/>
  <c r="M12" i="1"/>
  <c r="M8" i="1"/>
  <c r="M6" i="1"/>
  <c r="M58" i="1"/>
  <c r="M17" i="1"/>
  <c r="M16" i="1"/>
  <c r="M13" i="1"/>
  <c r="M27" i="1"/>
  <c r="M155" i="1"/>
  <c r="M55" i="1"/>
  <c r="M38" i="1"/>
  <c r="M46" i="1"/>
  <c r="M11" i="1"/>
  <c r="M9" i="1"/>
  <c r="M7" i="1"/>
  <c r="K4" i="1"/>
  <c r="O3" i="1" s="1"/>
  <c r="M4" i="1" l="1"/>
  <c r="M3" i="1" s="1"/>
  <c r="L16" i="7" l="1"/>
  <c r="P16" i="7" l="1"/>
  <c r="N16" i="7"/>
  <c r="L1" i="4"/>
  <c r="L37" i="7"/>
  <c r="N47" i="4"/>
  <c r="P47" i="4"/>
  <c r="L35" i="7"/>
  <c r="P34" i="4"/>
  <c r="N34" i="4"/>
  <c r="P39" i="4"/>
  <c r="N39" i="4"/>
  <c r="L3" i="13"/>
  <c r="P35" i="4"/>
  <c r="N35" i="4"/>
  <c r="L36" i="7"/>
  <c r="N41" i="4"/>
  <c r="P41" i="4"/>
  <c r="L5" i="12"/>
  <c r="P33" i="4"/>
  <c r="L34" i="7"/>
  <c r="N33" i="4"/>
  <c r="L7" i="12"/>
  <c r="N43" i="4"/>
  <c r="P43" i="4"/>
  <c r="P7" i="4"/>
  <c r="L8" i="7"/>
  <c r="N7" i="4"/>
  <c r="L31" i="7"/>
  <c r="N29" i="4"/>
  <c r="P29" i="4"/>
  <c r="L4" i="13"/>
  <c r="N36" i="4"/>
  <c r="P36" i="4"/>
  <c r="N26" i="4"/>
  <c r="L28" i="7"/>
  <c r="P26" i="4"/>
  <c r="P38" i="4"/>
  <c r="N38" i="4"/>
  <c r="P25" i="4"/>
  <c r="N25" i="4"/>
  <c r="L27" i="7"/>
  <c r="P37" i="4"/>
  <c r="L5" i="13"/>
  <c r="N37" i="4"/>
  <c r="P22" i="4"/>
  <c r="L24" i="7"/>
  <c r="N22" i="4"/>
  <c r="N30" i="4"/>
  <c r="L32" i="7"/>
  <c r="P30" i="4"/>
  <c r="L7" i="7"/>
  <c r="P6" i="4"/>
  <c r="N6" i="4"/>
  <c r="N31" i="4"/>
  <c r="L33" i="7"/>
  <c r="P31" i="4"/>
  <c r="L11" i="7"/>
  <c r="N10" i="4"/>
  <c r="P10" i="4"/>
  <c r="N13" i="4"/>
  <c r="L14" i="7"/>
  <c r="P13" i="4"/>
  <c r="N17" i="4"/>
  <c r="P17" i="4"/>
  <c r="L19" i="7"/>
  <c r="N15" i="4"/>
  <c r="L17" i="7"/>
  <c r="P15" i="4"/>
  <c r="N4" i="4"/>
  <c r="P4" i="4"/>
  <c r="P45" i="4"/>
  <c r="L9" i="12"/>
  <c r="N45" i="4"/>
  <c r="P32" i="4"/>
  <c r="N32" i="4"/>
  <c r="P40" i="4"/>
  <c r="N40" i="4"/>
  <c r="L4" i="12"/>
  <c r="N19" i="4"/>
  <c r="L21" i="7"/>
  <c r="P19" i="4"/>
  <c r="N18" i="4"/>
  <c r="L20" i="7"/>
  <c r="P18" i="4"/>
  <c r="P46" i="4"/>
  <c r="N46" i="4"/>
  <c r="L23" i="7"/>
  <c r="P21" i="4"/>
  <c r="N21" i="4"/>
  <c r="P9" i="4"/>
  <c r="N9" i="4"/>
  <c r="L10" i="7"/>
  <c r="L22" i="7"/>
  <c r="P20" i="4"/>
  <c r="N20" i="4"/>
  <c r="N42" i="4"/>
  <c r="P42" i="4"/>
  <c r="L6" i="12"/>
  <c r="P5" i="4"/>
  <c r="L6" i="7"/>
  <c r="N5" i="4"/>
  <c r="P11" i="4"/>
  <c r="L12" i="7"/>
  <c r="N11" i="4"/>
  <c r="N3" i="4"/>
  <c r="N27" i="4"/>
  <c r="L29" i="7"/>
  <c r="P27" i="4"/>
  <c r="P28" i="4"/>
  <c r="L30" i="7"/>
  <c r="N28" i="4"/>
  <c r="P12" i="4"/>
  <c r="N12" i="4"/>
  <c r="L13" i="7"/>
  <c r="L8" i="12"/>
  <c r="P44" i="4"/>
  <c r="N44" i="4"/>
  <c r="N23" i="4"/>
  <c r="P23" i="4"/>
  <c r="L25" i="7"/>
  <c r="P14" i="4"/>
  <c r="L15" i="7"/>
  <c r="N14" i="4"/>
  <c r="L9" i="7"/>
  <c r="N8" i="4"/>
  <c r="P8" i="4"/>
  <c r="P24" i="4"/>
  <c r="N24" i="4"/>
  <c r="L26" i="7"/>
  <c r="N16" i="4"/>
  <c r="P16" i="4"/>
  <c r="L18" i="7"/>
  <c r="N3" i="13" l="1"/>
  <c r="L1" i="13"/>
  <c r="P23" i="7"/>
  <c r="N23" i="7"/>
  <c r="P34" i="7"/>
  <c r="N34" i="7"/>
  <c r="N5" i="12"/>
  <c r="P5" i="12"/>
  <c r="N8" i="12"/>
  <c r="P8" i="12"/>
  <c r="P12" i="7"/>
  <c r="N12" i="7"/>
  <c r="P31" i="7"/>
  <c r="N31" i="7"/>
  <c r="P35" i="7"/>
  <c r="N35" i="7"/>
  <c r="P13" i="7"/>
  <c r="N13" i="7"/>
  <c r="P22" i="7"/>
  <c r="N22" i="7"/>
  <c r="P7" i="7"/>
  <c r="N7" i="7"/>
  <c r="P36" i="7"/>
  <c r="N36" i="7"/>
  <c r="P10" i="7"/>
  <c r="N10" i="7"/>
  <c r="P21" i="7"/>
  <c r="N21" i="7"/>
  <c r="P8" i="7"/>
  <c r="N8" i="7"/>
  <c r="P27" i="7"/>
  <c r="N27" i="7"/>
  <c r="P14" i="7"/>
  <c r="N14" i="7"/>
  <c r="P9" i="7"/>
  <c r="N9" i="7"/>
  <c r="P6" i="7"/>
  <c r="N6" i="7"/>
  <c r="P32" i="7"/>
  <c r="N32" i="7"/>
  <c r="P37" i="7"/>
  <c r="N37" i="7"/>
  <c r="P29" i="7"/>
  <c r="N29" i="7"/>
  <c r="P20" i="7"/>
  <c r="N20" i="7"/>
  <c r="P18" i="7"/>
  <c r="N18" i="7"/>
  <c r="P4" i="12"/>
  <c r="N4" i="12"/>
  <c r="P11" i="7"/>
  <c r="N11" i="7"/>
  <c r="N9" i="12"/>
  <c r="P9" i="12"/>
  <c r="P30" i="7"/>
  <c r="N30" i="7"/>
  <c r="N6" i="12"/>
  <c r="P6" i="12"/>
  <c r="P28" i="7"/>
  <c r="N28" i="7"/>
  <c r="P25" i="7"/>
  <c r="N25" i="7"/>
  <c r="P19" i="7"/>
  <c r="N19" i="7"/>
  <c r="P26" i="7"/>
  <c r="N26" i="7"/>
  <c r="P15" i="7"/>
  <c r="N15" i="7"/>
  <c r="P17" i="7"/>
  <c r="N17" i="7"/>
  <c r="P33" i="7"/>
  <c r="N33" i="7"/>
  <c r="P24" i="7"/>
  <c r="N24" i="7"/>
  <c r="N7" i="12"/>
  <c r="P7" i="12"/>
  <c r="L1" i="12"/>
  <c r="P5" i="13"/>
  <c r="N5" i="13"/>
  <c r="P3" i="13"/>
  <c r="P1" i="13" s="1"/>
  <c r="P4" i="13"/>
  <c r="N4" i="13"/>
  <c r="L1" i="7"/>
  <c r="P1" i="4"/>
  <c r="N1" i="4"/>
  <c r="P5" i="7"/>
  <c r="N1" i="13" l="1"/>
  <c r="P1" i="7"/>
  <c r="N1" i="7"/>
  <c r="P1" i="12"/>
  <c r="N1" i="1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<sst xmlns="http://schemas.openxmlformats.org/spreadsheetml/2006/main" count="1442" uniqueCount="408">
  <si>
    <t>MATERIAL NUMBER</t>
  </si>
  <si>
    <t>COLLECTION</t>
  </si>
  <si>
    <t>TYPE</t>
  </si>
  <si>
    <t>PRODUCT DESCRIPTION</t>
  </si>
  <si>
    <t>VARIANT</t>
  </si>
  <si>
    <t>UPC</t>
  </si>
  <si>
    <t>MSRP</t>
  </si>
  <si>
    <t>INNER CARTON QTY</t>
  </si>
  <si>
    <t>MASTER CARTON QTY</t>
  </si>
  <si>
    <t>EXT. MSRP</t>
  </si>
  <si>
    <t>WP-ICE-ED-MW</t>
  </si>
  <si>
    <t>WP-ICE-CR-BL1-OB</t>
  </si>
  <si>
    <t>WP-ICE-KC-WSLT</t>
  </si>
  <si>
    <t>WP-SYR-1OZ-MM</t>
  </si>
  <si>
    <t>WP-HYDROPOD</t>
  </si>
  <si>
    <t>MAS-BAG-BLUE</t>
  </si>
  <si>
    <t>MAS-CARRY-KIT</t>
  </si>
  <si>
    <t>MAS-CARRYKIT-MM</t>
  </si>
  <si>
    <t>WP-ICE-SP-GR</t>
  </si>
  <si>
    <t>9780989888219-OB</t>
  </si>
  <si>
    <t>9780998739953-OB</t>
  </si>
  <si>
    <t>DV-MAT-SHAKER-OB</t>
  </si>
  <si>
    <t>MAS-BOOK1-OB</t>
  </si>
  <si>
    <t>PBS50-MT-T-OB</t>
  </si>
  <si>
    <t>9780999661239-OB</t>
  </si>
  <si>
    <t>PB2P-CM-T</t>
  </si>
  <si>
    <t>PB34-MT-T</t>
  </si>
  <si>
    <t>PB46-MT-T</t>
  </si>
  <si>
    <t>WP-BSLID5X9-CLX2</t>
  </si>
  <si>
    <t>WP-BSLID8X8-CLX2</t>
  </si>
  <si>
    <t>WP-BSLID9X13-CL</t>
  </si>
  <si>
    <t>WP-BSLIDSET3-CL</t>
  </si>
  <si>
    <t>WP-CHS-KNIFE-OB</t>
  </si>
  <si>
    <t>WP-ICE-AMP-CH</t>
  </si>
  <si>
    <t>WP-ICE-CC4-BL1</t>
  </si>
  <si>
    <t>WP-ICE-CC6-BL1</t>
  </si>
  <si>
    <t>WP-ICE-CC6-CH</t>
  </si>
  <si>
    <t>WP-ICE-CUB-CH</t>
  </si>
  <si>
    <t>WP-ICE-ETC-CH</t>
  </si>
  <si>
    <t>WP-ICE-HAT-CH</t>
  </si>
  <si>
    <t>WP-ICE-IB-CH</t>
  </si>
  <si>
    <t>WP-ICE-JK-CH</t>
  </si>
  <si>
    <t>WP-ICE-LP-CH</t>
  </si>
  <si>
    <t>WP-IST-TZCM-OB</t>
  </si>
  <si>
    <t>WP-IWG-LV</t>
  </si>
  <si>
    <t>WP-LB-CH-OB</t>
  </si>
  <si>
    <t>WP-PB10-BL</t>
  </si>
  <si>
    <t>WP-PB10-CH</t>
  </si>
  <si>
    <t>WP-PB10-CM</t>
  </si>
  <si>
    <t>WP-PB10-MT</t>
  </si>
  <si>
    <t>WP-PB34-BL</t>
  </si>
  <si>
    <t>WP-PB34-CH</t>
  </si>
  <si>
    <t>WP-PB34-CM</t>
  </si>
  <si>
    <t>WP-PB34-SL</t>
  </si>
  <si>
    <t>WP-PB46-BL</t>
  </si>
  <si>
    <t>WP-PB46-CH</t>
  </si>
  <si>
    <t>WP-PB46-MT</t>
  </si>
  <si>
    <t>WP-PB46-SL</t>
  </si>
  <si>
    <t>WP-PBSU36-BL</t>
  </si>
  <si>
    <t>WP-PBSU36-CH</t>
  </si>
  <si>
    <t>WP-PBSU36-CM</t>
  </si>
  <si>
    <t>WP-PBSU36-MT</t>
  </si>
  <si>
    <t>WP-PBSU36-SL</t>
  </si>
  <si>
    <t>WP-PBSU50-BL</t>
  </si>
  <si>
    <t>WP-PBSU50-CH</t>
  </si>
  <si>
    <t>WP-PBSU50-CM</t>
  </si>
  <si>
    <t>WP-PBSU50-MT</t>
  </si>
  <si>
    <t>WP-PBSU50-NV-OB</t>
  </si>
  <si>
    <t>WP-PBSU50-SL</t>
  </si>
  <si>
    <t>WP-PCB20-BL-OB</t>
  </si>
  <si>
    <t>WP-PCB20-CM-OB</t>
  </si>
  <si>
    <t>WP-PCB20-TZCM</t>
  </si>
  <si>
    <t>WP-POPSL-RD-OB</t>
  </si>
  <si>
    <t>WP-PSS-10-OB</t>
  </si>
  <si>
    <t>WP-PUT-NV</t>
  </si>
  <si>
    <t>WP-PUT-NV-OB</t>
  </si>
  <si>
    <t>WP-RTB25-CL</t>
  </si>
  <si>
    <t>WP-RTB36-CL</t>
  </si>
  <si>
    <t>WP-RTB50-CL</t>
  </si>
  <si>
    <t>WP-HYDROPOD-OB</t>
  </si>
  <si>
    <t>WP-ICE-CC6-BL1-OB</t>
  </si>
  <si>
    <t>WP-ICE-CC6-CH-OB</t>
  </si>
  <si>
    <t>WP-ICE-CR-GR-OB</t>
  </si>
  <si>
    <t>WP-ICE-CR-MB-OB</t>
  </si>
  <si>
    <t>WP-ICE-CR-MW-OB</t>
  </si>
  <si>
    <t>WP-ICE-ED-BK-OB</t>
  </si>
  <si>
    <t>WP-ICE-ED-BL1-OB</t>
  </si>
  <si>
    <t>WP-ICE-ED-SW-OB</t>
  </si>
  <si>
    <t>WP-ICE-IB-CH-OB</t>
  </si>
  <si>
    <t>WP-ICE-SP2-BL1-OB</t>
  </si>
  <si>
    <t>WP-ICE-WB-GR-OB</t>
  </si>
  <si>
    <t>WP-ICE-WB-MB-OB</t>
  </si>
  <si>
    <t>WP-PB10-BL-OB</t>
  </si>
  <si>
    <t>WP-PB10-SL-OB</t>
  </si>
  <si>
    <t>WP-PB34-BL-OB</t>
  </si>
  <si>
    <t>WP-PB34-SL-OB</t>
  </si>
  <si>
    <t>WP-PB46-BL-OB</t>
  </si>
  <si>
    <t>WP-PB46-MT-OB</t>
  </si>
  <si>
    <t>WP-PB46-SL-OB</t>
  </si>
  <si>
    <t>WP-PBC-SL-OB</t>
  </si>
  <si>
    <t>WP-PBP-MT-OB</t>
  </si>
  <si>
    <t>WP-PBP-SL-OB</t>
  </si>
  <si>
    <t>WP-PBSU36-BL-OB</t>
  </si>
  <si>
    <t>WP-PBSU36-CH-OB</t>
  </si>
  <si>
    <t>WP-PBSU36-CM-OB</t>
  </si>
  <si>
    <t>WP-PBSU36-MT-OB</t>
  </si>
  <si>
    <t>WP-PBSU36-SL-OB</t>
  </si>
  <si>
    <t>WP-PBSU50-CM-OB</t>
  </si>
  <si>
    <t>WP-PCB-CM-OB</t>
  </si>
  <si>
    <t>WP-PCBL-BL-OB</t>
  </si>
  <si>
    <t>WP-PCBL-TZBL-OB</t>
  </si>
  <si>
    <t>WP-PCBL-TZCH-OB</t>
  </si>
  <si>
    <t>WP-PCBL-TZCM-OB</t>
  </si>
  <si>
    <t>WP-PCB-TZCM-OB</t>
  </si>
  <si>
    <t>WP-PCG-CM-OB</t>
  </si>
  <si>
    <t>WP-PCG-MT-OB</t>
  </si>
  <si>
    <t>WP-PMC-BL-OB</t>
  </si>
  <si>
    <t>WP-PMCL-BL-OB</t>
  </si>
  <si>
    <t>WP-PMCL-MT-OB</t>
  </si>
  <si>
    <t>WP-PMCL-SL-OB</t>
  </si>
  <si>
    <t>WP-PMC-MT-OB</t>
  </si>
  <si>
    <t>WP-PMC-TZBL-OB</t>
  </si>
  <si>
    <t>WP-PMC-TZCM-OB</t>
  </si>
  <si>
    <t>WP-POP-CH-OB</t>
  </si>
  <si>
    <t>WP-PSTS-BL-OB</t>
  </si>
  <si>
    <t>WP-PSTS-CH-OB</t>
  </si>
  <si>
    <t>WP-PUT-BL-OB</t>
  </si>
  <si>
    <t>WP-PUT-MT-OB</t>
  </si>
  <si>
    <t>WP-PWBG-BL-OB</t>
  </si>
  <si>
    <t>WP-PWBG-CM-OB</t>
  </si>
  <si>
    <t>WP-PWM-BL-OB</t>
  </si>
  <si>
    <t>WP-PWM-CH-OB</t>
  </si>
  <si>
    <t>WP-PWM-MT-OB</t>
  </si>
  <si>
    <t>WP-PWM-SL-OB</t>
  </si>
  <si>
    <t>WP-ICE-CC4-RDX2</t>
  </si>
  <si>
    <t>WP-ICE-CM-GR-OB</t>
  </si>
  <si>
    <t>WP-ICE-ED-GR-OB</t>
  </si>
  <si>
    <t>WP-ICE-KC-BL1-OB</t>
  </si>
  <si>
    <t>WP-ICE-KC-GR-OB</t>
  </si>
  <si>
    <t>WP-PB46-CH-OB</t>
  </si>
  <si>
    <t>WP-PB46-CM-OB</t>
  </si>
  <si>
    <t>WP-PCB-TZCH-OB</t>
  </si>
  <si>
    <t>WP-ICE-CC4-CHX2</t>
  </si>
  <si>
    <t>WP-POP-CH</t>
  </si>
  <si>
    <t>MAS-BULLEIT-SHK</t>
  </si>
  <si>
    <t>WP-PB10-OT</t>
  </si>
  <si>
    <t>WP-PB10-SG</t>
  </si>
  <si>
    <t>WP-PB34-OT</t>
  </si>
  <si>
    <t>WP-PB34-SG</t>
  </si>
  <si>
    <t>WP-PB46-OT</t>
  </si>
  <si>
    <t>WP-PB46-SG</t>
  </si>
  <si>
    <t>WP-PBSU36-OT</t>
  </si>
  <si>
    <t>WP-PBSU36-SG</t>
  </si>
  <si>
    <t>WP-PBSU50-OT</t>
  </si>
  <si>
    <t>WP-PBSU50-SG</t>
  </si>
  <si>
    <t>WP-PBC-CH-OB</t>
  </si>
  <si>
    <t>WP-IST-TT-TZCH</t>
  </si>
  <si>
    <t>HOST</t>
  </si>
  <si>
    <t>BOOKS</t>
  </si>
  <si>
    <t>EAT WHAT YOU WATCH</t>
  </si>
  <si>
    <t>N/A</t>
  </si>
  <si>
    <t>RANCH</t>
  </si>
  <si>
    <t>LUNCH!</t>
  </si>
  <si>
    <t>ICE</t>
  </si>
  <si>
    <t>ICE TRAY | EVERYDAY</t>
  </si>
  <si>
    <t>EVERYDAY ICE TRAY</t>
  </si>
  <si>
    <t>WHITE MARBLE</t>
  </si>
  <si>
    <t>OPEN BOX</t>
  </si>
  <si>
    <t>ICE TRAY | CRUSHED</t>
  </si>
  <si>
    <t>CRUSHED ICE TRAY</t>
  </si>
  <si>
    <t>BLUSH</t>
  </si>
  <si>
    <t>ICE TRAYS</t>
  </si>
  <si>
    <t>EXTRA LARGE ICE CUBE TRAY</t>
  </si>
  <si>
    <t>WHITE</t>
  </si>
  <si>
    <t>CRAFT</t>
  </si>
  <si>
    <t>CRAFT | CCK SYRUP</t>
  </si>
  <si>
    <t>MOSCOW MULE CRAFT COCKTAIL SYRUP - 1OZ</t>
  </si>
  <si>
    <t>MOSCOW MULE</t>
  </si>
  <si>
    <t>HYDROPOD</t>
  </si>
  <si>
    <t>W&amp;P COCKTAIL BAG</t>
  </si>
  <si>
    <t>W&amp;P COCKTAIL BAG - NAVY BLUE</t>
  </si>
  <si>
    <t>PEAK BLUE</t>
  </si>
  <si>
    <t>CCK | CRAFT COCKTAIL BUNDLE</t>
  </si>
  <si>
    <t>CCK |THE OLD FASHIONED (BITTERS)</t>
  </si>
  <si>
    <t>OLD FASHIONED</t>
  </si>
  <si>
    <t>CCK | THE MOSCOW MULE COCKTAIL</t>
  </si>
  <si>
    <t>ICE MOLD</t>
  </si>
  <si>
    <t>SPHERE ICE MOLD - CHARCOAL</t>
  </si>
  <si>
    <t>CHARCOAL</t>
  </si>
  <si>
    <t>MATCHA SHAKER</t>
  </si>
  <si>
    <t>SHAKE</t>
  </si>
  <si>
    <t>BAGS</t>
  </si>
  <si>
    <t>PORTER BAG STAND UP | 50 OZ</t>
  </si>
  <si>
    <t>MINT</t>
  </si>
  <si>
    <t>FOOD STORAGE</t>
  </si>
  <si>
    <t>STORAGE BUNDLE | TARGET</t>
  </si>
  <si>
    <t>2PC STAND UP PORTER BAG BUNDLE (36, 50) CREAM</t>
  </si>
  <si>
    <t>CREAM</t>
  </si>
  <si>
    <t>STORAGE | 34 OZ | SANDWICH BAG</t>
  </si>
  <si>
    <t>STORAGE | 46 OZ | STORAGE BAGS</t>
  </si>
  <si>
    <t>LIDS</t>
  </si>
  <si>
    <t>THE STRETCH BAKING LID - 2 PACK (5X9")</t>
  </si>
  <si>
    <t>CLEAR</t>
  </si>
  <si>
    <t>THE STRETCH BAKING LID - 2 PACK (8X8")</t>
  </si>
  <si>
    <t>THE STRETCH BAKING LID  (9X13")</t>
  </si>
  <si>
    <t>STRETCH LIDS</t>
  </si>
  <si>
    <t>THE STRETCH BAKING LID BUNDLE OF 3 (5X9", 8X8" &amp; 9X13")</t>
  </si>
  <si>
    <t>KNIFE</t>
  </si>
  <si>
    <t>THE CHEESE KNIFE</t>
  </si>
  <si>
    <t>DRINKWARE</t>
  </si>
  <si>
    <t>INSULATED</t>
  </si>
  <si>
    <t>LAVENDER</t>
  </si>
  <si>
    <t>COCKTAIL</t>
  </si>
  <si>
    <t>COCKTAIL ICE | AMPERSAND</t>
  </si>
  <si>
    <t>FREEZER ORG</t>
  </si>
  <si>
    <t>CUP CUBE, 4 CUBE TRAY</t>
  </si>
  <si>
    <t>CUP CUBE, 6 CUBE TRAY</t>
  </si>
  <si>
    <t>COCKTAIL ICE | PRISM</t>
  </si>
  <si>
    <t>COCKTAIL ICE | CRYSTAL</t>
  </si>
  <si>
    <t>COCKTAIL ICE | HATCHED</t>
  </si>
  <si>
    <t>ICE STORAGE</t>
  </si>
  <si>
    <t>ICE BOX</t>
  </si>
  <si>
    <t>COCKTAIL ICE | JACK</t>
  </si>
  <si>
    <t>COCKTAIL ICE | LOOP</t>
  </si>
  <si>
    <t>HYDRATION | INSULATED TUMBLER</t>
  </si>
  <si>
    <t>INSULATED TUMBLER | 20 OZ</t>
  </si>
  <si>
    <t>TERRAZZO CREAM</t>
  </si>
  <si>
    <t>INSULATED WINE GLASS | 11 OZ</t>
  </si>
  <si>
    <t>MAKE &amp; TAKE</t>
  </si>
  <si>
    <t>BENTO BOX</t>
  </si>
  <si>
    <t>STORAGE | 10 OZ | SNACK BAG</t>
  </si>
  <si>
    <t>SLATE</t>
  </si>
  <si>
    <t>PORTER BAG STAND UP | 36 OZ</t>
  </si>
  <si>
    <t xml:space="preserve">NAVY </t>
  </si>
  <si>
    <t>HYDRATION | INSULATED CERAMIC BOTTLE 20 OZ</t>
  </si>
  <si>
    <t>INSULATED CERAMIC BOTTLE - 20 OZ</t>
  </si>
  <si>
    <t>POPPER</t>
  </si>
  <si>
    <t>POPPER SILICONE LID</t>
  </si>
  <si>
    <t>RED</t>
  </si>
  <si>
    <t>STRAWS</t>
  </si>
  <si>
    <t>PORTER STRAW - 10" (BUNDLE OF 4 METAL STRAWS W/CLEANER)</t>
  </si>
  <si>
    <t>SILVER</t>
  </si>
  <si>
    <t>UTENSIL BUNDLE</t>
  </si>
  <si>
    <t>ROLL TIGHT BAGS</t>
  </si>
  <si>
    <t>ROLL TIGHT BAG  (25OZ)</t>
  </si>
  <si>
    <t>ROLL TIGHT BAG  (36OZ)</t>
  </si>
  <si>
    <t>ROLL TIGHT BAG  (50OZ)</t>
  </si>
  <si>
    <t xml:space="preserve">ICE TRAY | 6 CUP CUBE </t>
  </si>
  <si>
    <t>BLACK MARBLE</t>
  </si>
  <si>
    <t>BLACK</t>
  </si>
  <si>
    <t>WHITE SPECKLED</t>
  </si>
  <si>
    <t>ICE TRAY | SPHERE</t>
  </si>
  <si>
    <t>SPHERE ICE TRAY</t>
  </si>
  <si>
    <t>ICE TRAY |WATER BOTTLE</t>
  </si>
  <si>
    <t>WATER BOTTLE ICE TRAY</t>
  </si>
  <si>
    <t>WATER BOTTLE ICE TRAY - MARBLE BLACK</t>
  </si>
  <si>
    <t>BOWL | CERAMIC</t>
  </si>
  <si>
    <t>BOWL | PLASTIC</t>
  </si>
  <si>
    <t>HYDRATION | INSULATED CERAMIC BOTTLE 12 OZ</t>
  </si>
  <si>
    <t>INSULATED CERAMIC BOTTLE | 12 OZ</t>
  </si>
  <si>
    <t>HYDRATION | INSULATED CERAMIC BOTTLE 16 OZ</t>
  </si>
  <si>
    <t>TERRAZZO BLUSH</t>
  </si>
  <si>
    <t>TERRAZZO CHARCOAL</t>
  </si>
  <si>
    <t>PORTER | GLASS | 15 OZ</t>
  </si>
  <si>
    <t>MUGS | 12 OZ</t>
  </si>
  <si>
    <t>MUGS | 16 OZ</t>
  </si>
  <si>
    <t>POPPER PLASTIC LID</t>
  </si>
  <si>
    <t>GLASS</t>
  </si>
  <si>
    <t>SEAL TIGHT | GLASS | 16 OZ</t>
  </si>
  <si>
    <t>HYDRATION | WATER BOTTLE | 20 OZ</t>
  </si>
  <si>
    <t>HYDRATION | WIDE MOUTH</t>
  </si>
  <si>
    <t xml:space="preserve">PORTER WIDE MOUTH BOTTLE </t>
  </si>
  <si>
    <t>ICE TRAY | 4 CUP CUBE | BUNDLE</t>
  </si>
  <si>
    <t>ICE MOLD | CLEAR ICE</t>
  </si>
  <si>
    <t>CLEAR ICE MOLD</t>
  </si>
  <si>
    <t>ICE TRAY | XL</t>
  </si>
  <si>
    <t>POPCORN POPPER</t>
  </si>
  <si>
    <t>SHAKER</t>
  </si>
  <si>
    <t>BULLEIT BOURBON SHAKER</t>
  </si>
  <si>
    <t>BULLEIT</t>
  </si>
  <si>
    <t>OAT</t>
  </si>
  <si>
    <t>SAGE</t>
  </si>
  <si>
    <t>QTY AVAILABLE</t>
  </si>
  <si>
    <t>OUTREACH PRICE</t>
  </si>
  <si>
    <t>OUTREACH PRICE EXT</t>
  </si>
  <si>
    <t>Color</t>
  </si>
  <si>
    <t xml:space="preserve"> EXT. MSRP</t>
  </si>
  <si>
    <t>DV-MAT-SHAKER</t>
  </si>
  <si>
    <t>MAS-BOOK1</t>
  </si>
  <si>
    <t>PBS50-MT-T</t>
  </si>
  <si>
    <t>WP-CHS-KNIFE</t>
  </si>
  <si>
    <t>WP-ICE-CM-GR</t>
  </si>
  <si>
    <t>WP-ICE-CR-BL1</t>
  </si>
  <si>
    <t>WP-ICE-CR-GR</t>
  </si>
  <si>
    <t>WP-ICE-CR-MB</t>
  </si>
  <si>
    <t>WP-ICE-CR-MW</t>
  </si>
  <si>
    <t>WP-ICE-ED-BK</t>
  </si>
  <si>
    <t>WP-ICE-ED-BL1</t>
  </si>
  <si>
    <t>WP-ICE-ED-GR</t>
  </si>
  <si>
    <t>WP-ICE-ED-SW</t>
  </si>
  <si>
    <t>WP-ICE-KC-BL1</t>
  </si>
  <si>
    <t>WP-ICE-KC-GR</t>
  </si>
  <si>
    <t>WP-ICE-SP2-BL1</t>
  </si>
  <si>
    <t>WP-ICE-WB-GR</t>
  </si>
  <si>
    <t>WP-ICE-WB-MB</t>
  </si>
  <si>
    <t>WP-IST-TZCM</t>
  </si>
  <si>
    <t>WP-LB-CH</t>
  </si>
  <si>
    <t>WP-PB10-SL</t>
  </si>
  <si>
    <t>WP-PB46-CM</t>
  </si>
  <si>
    <t>WP-PBC-CH</t>
  </si>
  <si>
    <t>WP-PBC-SL</t>
  </si>
  <si>
    <t>WP-PBP-MT</t>
  </si>
  <si>
    <t>WP-PBP-SL</t>
  </si>
  <si>
    <t>WP-PBSU50-NV</t>
  </si>
  <si>
    <t>WP-PCB20-BL</t>
  </si>
  <si>
    <t>WP-PCB20-CM</t>
  </si>
  <si>
    <t>WP-PCB-CM</t>
  </si>
  <si>
    <t>WP-PCBL-BL</t>
  </si>
  <si>
    <t>WP-PCBL-TZBL</t>
  </si>
  <si>
    <t>WP-PCBL-TZCH</t>
  </si>
  <si>
    <t>WP-PCBL-TZCM</t>
  </si>
  <si>
    <t>WP-PCB-TZCH</t>
  </si>
  <si>
    <t>WP-PCB-TZCM</t>
  </si>
  <si>
    <t>WP-PCG-CM</t>
  </si>
  <si>
    <t>WP-PCG-MT</t>
  </si>
  <si>
    <t>WP-PMC-BL</t>
  </si>
  <si>
    <t>WP-PMCL-BL</t>
  </si>
  <si>
    <t>WP-PMCL-MT</t>
  </si>
  <si>
    <t>WP-PMCL-SL</t>
  </si>
  <si>
    <t>WP-PMC-MT</t>
  </si>
  <si>
    <t>WP-PMC-TZBL</t>
  </si>
  <si>
    <t>WP-PMC-TZCM</t>
  </si>
  <si>
    <t>WP-POPSL-RD</t>
  </si>
  <si>
    <t>WP-PSS-10</t>
  </si>
  <si>
    <t>WP-PSTS-BL</t>
  </si>
  <si>
    <t>WP-PSTS-CH</t>
  </si>
  <si>
    <t>WP-PUT-BL</t>
  </si>
  <si>
    <t>WP-PUT-MT</t>
  </si>
  <si>
    <t>WP-PWBG-BL</t>
  </si>
  <si>
    <t>WP-PWBG-CM</t>
  </si>
  <si>
    <t>WP-PWM-BL</t>
  </si>
  <si>
    <t>WP-PWM-CH</t>
  </si>
  <si>
    <t>WP-PWM-MT</t>
  </si>
  <si>
    <t>WP-PWM-SL</t>
  </si>
  <si>
    <t>HWS Material Number</t>
  </si>
  <si>
    <t>Unique Value</t>
  </si>
  <si>
    <t>Unique Identifier</t>
  </si>
  <si>
    <t>Notes</t>
  </si>
  <si>
    <t>Grand Total</t>
  </si>
  <si>
    <t xml:space="preserve">Qty Available </t>
  </si>
  <si>
    <t xml:space="preserve">Ext MSRP </t>
  </si>
  <si>
    <t xml:space="preserve">AUR </t>
  </si>
  <si>
    <t>Category</t>
  </si>
  <si>
    <t xml:space="preserve">Avg Offer Price   </t>
  </si>
  <si>
    <t xml:space="preserve">Offer Price Ext   </t>
  </si>
  <si>
    <t>KITCHEN ACCESS</t>
  </si>
  <si>
    <t>COOKBOOK</t>
  </si>
  <si>
    <t>OFFER PRICE</t>
  </si>
  <si>
    <t>OFFER PRICE EXT</t>
  </si>
  <si>
    <t>MASTER CP</t>
  </si>
  <si>
    <t>INNER CP</t>
  </si>
  <si>
    <t>HWS MATERIAL NUMBER</t>
  </si>
  <si>
    <t>IMAGES</t>
  </si>
  <si>
    <t>HL-SYR-1OZ-MM</t>
  </si>
  <si>
    <t>HL-PBSU36-BL</t>
  </si>
  <si>
    <t>HL-PBSU36-SL</t>
  </si>
  <si>
    <t>HL-PBSU36-SG</t>
  </si>
  <si>
    <t>HL-PBSU36-CM</t>
  </si>
  <si>
    <t>HL-PBSU36-OT</t>
  </si>
  <si>
    <t>HL-PBSU36-MT</t>
  </si>
  <si>
    <t>HL-PBSU50-SL</t>
  </si>
  <si>
    <t>HL-PBSU50-CH</t>
  </si>
  <si>
    <t>HL-PBSU50-BL</t>
  </si>
  <si>
    <t>HL-PBSU50-SG</t>
  </si>
  <si>
    <t>HL-PBSU50-OT</t>
  </si>
  <si>
    <t>HL-PB10-CH</t>
  </si>
  <si>
    <t>HL-PB10-MT</t>
  </si>
  <si>
    <t>HL-PB10-BL</t>
  </si>
  <si>
    <t>HL-PB10-CM</t>
  </si>
  <si>
    <t>HL-PB10-SG</t>
  </si>
  <si>
    <t>HL-PB10-OT</t>
  </si>
  <si>
    <t>HL-PB10-SL</t>
  </si>
  <si>
    <t>HL-PB34-CH</t>
  </si>
  <si>
    <t>HL-PB34-BL</t>
  </si>
  <si>
    <t>HL-PB46-BL</t>
  </si>
  <si>
    <t>HL-PB46-SL</t>
  </si>
  <si>
    <t>HL-PB46-CH</t>
  </si>
  <si>
    <t>HL-PB46-OT</t>
  </si>
  <si>
    <t>HL-PB46-SG</t>
  </si>
  <si>
    <t>HL-PB46-CM</t>
  </si>
  <si>
    <t>HL-PUT-NV</t>
  </si>
  <si>
    <t>HL-RTB36-CL</t>
  </si>
  <si>
    <t>HL-RTB50-CL</t>
  </si>
  <si>
    <t>HL-BSLIDSET3-CL</t>
  </si>
  <si>
    <t>HL-HYDROPOD</t>
  </si>
  <si>
    <t>HL-ICE-AMP-CH</t>
  </si>
  <si>
    <t>HL-ICE-LP-CH</t>
  </si>
  <si>
    <t>HL-ICE-CC6-BL1</t>
  </si>
  <si>
    <t>HL-ICE-CC4-RDX2</t>
  </si>
  <si>
    <t>HL-ICE-CC4-CHX2</t>
  </si>
  <si>
    <t>HL-ICE-ED-BK</t>
  </si>
  <si>
    <t>HL-PBSU50-MT</t>
  </si>
  <si>
    <t>HL-BSLID5X9-CLX2</t>
  </si>
  <si>
    <t>HL-9780998739953</t>
  </si>
  <si>
    <t>HL-9780999661239</t>
  </si>
  <si>
    <t>HL-DV-MAT-SHAKER-OB</t>
  </si>
  <si>
    <t>HL-PB34-MT-T</t>
  </si>
  <si>
    <t>HL-PB46-MT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</si>
</sst>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"/>
    <numFmt numFmtId="165" formatCode="&quot;$&quot;#,##0"/>
    <numFmt numFmtId="166" formatCode="&quot;$&quot;#,##0.00"/>
    <numFmt numFmtId="167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4" borderId="0" xfId="0" applyNumberFormat="1" applyFont="1" applyFill="1" applyAlignment="1">
      <alignment horizontal="center"/>
    </xf>
    <xf numFmtId="6" fontId="2" fillId="4" borderId="0" xfId="0" applyNumberFormat="1" applyFont="1" applyFill="1" applyAlignment="1">
      <alignment horizontal="center"/>
    </xf>
    <xf numFmtId="6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8" fontId="3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8" fontId="2" fillId="0" borderId="0" xfId="0" applyNumberFormat="1" applyFont="1"/>
    <xf numFmtId="8" fontId="2" fillId="4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 wrapText="1"/>
    </xf>
    <xf numFmtId="3" fontId="0" fillId="0" borderId="0" xfId="0" applyNumberFormat="1"/>
    <xf numFmtId="6" fontId="0" fillId="0" borderId="0" xfId="0" applyNumberFormat="1"/>
    <xf numFmtId="8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4" fontId="0" fillId="0" borderId="0" xfId="1" applyFont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3" fontId="6" fillId="6" borderId="0" xfId="0" applyNumberFormat="1" applyFont="1" applyFill="1"/>
    <xf numFmtId="0" fontId="6" fillId="6" borderId="0" xfId="0" applyFont="1" applyFill="1"/>
    <xf numFmtId="165" fontId="6" fillId="6" borderId="0" xfId="0" applyNumberFormat="1" applyFont="1" applyFill="1"/>
    <xf numFmtId="166" fontId="6" fillId="6" borderId="0" xfId="0" applyNumberFormat="1" applyFont="1" applyFill="1"/>
    <xf numFmtId="164" fontId="6" fillId="6" borderId="0" xfId="0" applyNumberFormat="1" applyFont="1" applyFill="1"/>
    <xf numFmtId="167" fontId="0" fillId="0" borderId="0" xfId="1" applyNumberFormat="1" applyFont="1"/>
    <xf numFmtId="167" fontId="0" fillId="0" borderId="0" xfId="0" applyNumberFormat="1"/>
    <xf numFmtId="167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wrapText="1"/>
    </xf>
    <xf numFmtId="0" fontId="4" fillId="5" borderId="0" xfId="0" applyFont="1" applyFill="1" applyAlignment="1">
      <alignment horizontal="center" vertical="center"/>
    </xf>
    <xf numFmtId="166" fontId="0" fillId="0" borderId="0" xfId="0" applyNumberFormat="1"/>
    <xf numFmtId="166" fontId="4" fillId="5" borderId="1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035074E6-6E66-9644-B10B-A000F01CFBC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alignment wrapText="1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alignment wrapText="1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22/10/relationships/richValueRel" Target="richData/richValueRel.xml"/><Relationship Id="rId17" Type="http://schemas.microsoft.com/office/2017/06/relationships/rdSupportingPropertyBag" Target="richData/rdsupportingpropertybag.xml"/><Relationship Id="rId2" Type="http://schemas.openxmlformats.org/officeDocument/2006/relationships/worksheet" Target="worksheets/sheet2.xml"/><Relationship Id="rId16" Type="http://schemas.microsoft.com/office/2017/06/relationships/rdSupportingPropertyBagStructure" Target="richData/rdsupportingpropertybag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Array" Target="richData/rdarray.xml"/><Relationship Id="rId10" Type="http://schemas.openxmlformats.org/officeDocument/2006/relationships/sharedStrings" Target="sharedStrings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pn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7" Type="http://schemas.openxmlformats.org/officeDocument/2006/relationships/image" Target="../media/image22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8" Type="http://schemas.openxmlformats.org/officeDocument/2006/relationships/image" Target="../media/image23.png"/><Relationship Id="rId3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6.png"/><Relationship Id="rId18" Type="http://schemas.openxmlformats.org/officeDocument/2006/relationships/image" Target="../media/image33.png"/><Relationship Id="rId26" Type="http://schemas.openxmlformats.org/officeDocument/2006/relationships/image" Target="../media/image48.png"/><Relationship Id="rId3" Type="http://schemas.openxmlformats.org/officeDocument/2006/relationships/image" Target="../media/image21.png"/><Relationship Id="rId21" Type="http://schemas.openxmlformats.org/officeDocument/2006/relationships/image" Target="../media/image36.png"/><Relationship Id="rId34" Type="http://schemas.openxmlformats.org/officeDocument/2006/relationships/image" Target="../media/image39.png"/><Relationship Id="rId7" Type="http://schemas.openxmlformats.org/officeDocument/2006/relationships/image" Target="../media/image58.png"/><Relationship Id="rId12" Type="http://schemas.openxmlformats.org/officeDocument/2006/relationships/image" Target="../media/image60.png"/><Relationship Id="rId17" Type="http://schemas.openxmlformats.org/officeDocument/2006/relationships/image" Target="../media/image32.png"/><Relationship Id="rId25" Type="http://schemas.openxmlformats.org/officeDocument/2006/relationships/image" Target="../media/image63.png"/><Relationship Id="rId33" Type="http://schemas.openxmlformats.org/officeDocument/2006/relationships/image" Target="../media/image38.png"/><Relationship Id="rId2" Type="http://schemas.openxmlformats.org/officeDocument/2006/relationships/image" Target="../media/image18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54.png"/><Relationship Id="rId1" Type="http://schemas.openxmlformats.org/officeDocument/2006/relationships/image" Target="../media/image55.png"/><Relationship Id="rId6" Type="http://schemas.openxmlformats.org/officeDocument/2006/relationships/image" Target="../media/image57.png"/><Relationship Id="rId11" Type="http://schemas.openxmlformats.org/officeDocument/2006/relationships/image" Target="../media/image59.png"/><Relationship Id="rId24" Type="http://schemas.openxmlformats.org/officeDocument/2006/relationships/image" Target="../media/image47.png"/><Relationship Id="rId32" Type="http://schemas.openxmlformats.org/officeDocument/2006/relationships/image" Target="../media/image53.png"/><Relationship Id="rId5" Type="http://schemas.openxmlformats.org/officeDocument/2006/relationships/image" Target="../media/image22.png"/><Relationship Id="rId15" Type="http://schemas.openxmlformats.org/officeDocument/2006/relationships/image" Target="../media/image30.png"/><Relationship Id="rId23" Type="http://schemas.openxmlformats.org/officeDocument/2006/relationships/image" Target="../media/image62.png"/><Relationship Id="rId28" Type="http://schemas.openxmlformats.org/officeDocument/2006/relationships/image" Target="../media/image64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51.png"/><Relationship Id="rId4" Type="http://schemas.openxmlformats.org/officeDocument/2006/relationships/image" Target="../media/image56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61.png"/><Relationship Id="rId27" Type="http://schemas.openxmlformats.org/officeDocument/2006/relationships/image" Target="../media/image49.png"/><Relationship Id="rId30" Type="http://schemas.openxmlformats.org/officeDocument/2006/relationships/image" Target="../media/image65.png"/><Relationship Id="rId35" Type="http://schemas.openxmlformats.org/officeDocument/2006/relationships/image" Target="../media/image43.png"/><Relationship Id="rId8" Type="http://schemas.openxmlformats.org/officeDocument/2006/relationships/image" Target="../media/image2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3" Type="http://schemas.openxmlformats.org/officeDocument/2006/relationships/image" Target="../media/image27.png"/><Relationship Id="rId7" Type="http://schemas.openxmlformats.org/officeDocument/2006/relationships/image" Target="../media/image46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45.png"/><Relationship Id="rId5" Type="http://schemas.openxmlformats.org/officeDocument/2006/relationships/image" Target="../media/image37.png"/><Relationship Id="rId10" Type="http://schemas.openxmlformats.org/officeDocument/2006/relationships/image" Target="../media/image66.png"/><Relationship Id="rId4" Type="http://schemas.openxmlformats.org/officeDocument/2006/relationships/image" Target="../media/image28.png"/><Relationship Id="rId9" Type="http://schemas.openxmlformats.org/officeDocument/2006/relationships/image" Target="../media/image5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39.png"/><Relationship Id="rId5" Type="http://schemas.openxmlformats.org/officeDocument/2006/relationships/image" Target="../media/image44.png"/><Relationship Id="rId4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130175</xdr:colOff>
      <xdr:row>0</xdr:row>
      <xdr:rowOff>82550</xdr:rowOff>
    </xdr:from>
    <xdr:to>
      <xdr:col>1</xdr:col>
      <xdr:colOff>611505</xdr:colOff>
      <xdr:row>4</xdr:row>
      <xdr:rowOff>130633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C84AF3-0A7A-6764-0C30-D7B0048F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75" y="82550"/>
          <a:ext cx="1555750" cy="77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13</xdr:row>
      <xdr:rowOff>28575</xdr:rowOff>
    </xdr:from>
    <xdr:to>
      <xdr:col>6</xdr:col>
      <xdr:colOff>91441</xdr:colOff>
      <xdr:row>21</xdr:row>
      <xdr:rowOff>133376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DAC136-72B9-014C-C1AB-C3478040A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6" y="2571750"/>
          <a:ext cx="5200650" cy="1552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101601</xdr:colOff>
      <xdr:row>38</xdr:row>
      <xdr:rowOff>152401</xdr:rowOff>
    </xdr:from>
    <xdr:to>
      <xdr:col>2</xdr:col>
      <xdr:colOff>1587501</xdr:colOff>
      <xdr:row>38</xdr:row>
      <xdr:rowOff>1333501</xdr:rowOff>
    </xdr:to>
    <xdr:pic>
      <xdr:nvPicPr>
        <xdr:cNvPr id="3" name="image58.png" title="Image">
          <a:extLst>
            <a:ext uri="{FF2B5EF4-FFF2-40B4-BE49-F238E27FC236}">
              <a16:creationId xmlns:a16="http://schemas.microsoft.com/office/drawing/2014/main" id="{8D520B77-26E4-469F-B3B0-9C5088DE86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1201" y="2336801"/>
          <a:ext cx="1485900" cy="11811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76200</xdr:colOff>
      <xdr:row>35</xdr:row>
      <xdr:rowOff>152401</xdr:rowOff>
    </xdr:from>
    <xdr:to>
      <xdr:col>2</xdr:col>
      <xdr:colOff>1225550</xdr:colOff>
      <xdr:row>35</xdr:row>
      <xdr:rowOff>1333501</xdr:rowOff>
    </xdr:to>
    <xdr:pic>
      <xdr:nvPicPr>
        <xdr:cNvPr id="4" name="image68.png" title="Image">
          <a:extLst>
            <a:ext uri="{FF2B5EF4-FFF2-40B4-BE49-F238E27FC236}">
              <a16:creationId xmlns:a16="http://schemas.microsoft.com/office/drawing/2014/main" id="{10788A66-8EAB-43CA-8409-D6C0C29AE6A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5800" y="3816351"/>
          <a:ext cx="1149350" cy="11811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184150</xdr:colOff>
      <xdr:row>24</xdr:row>
      <xdr:rowOff>152400</xdr:rowOff>
    </xdr:from>
    <xdr:to>
      <xdr:col>2</xdr:col>
      <xdr:colOff>1193800</xdr:colOff>
      <xdr:row>24</xdr:row>
      <xdr:rowOff>1327150</xdr:rowOff>
    </xdr:to>
    <xdr:pic>
      <xdr:nvPicPr>
        <xdr:cNvPr id="6" name="image19.png">
          <a:extLst>
            <a:ext uri="{FF2B5EF4-FFF2-40B4-BE49-F238E27FC236}">
              <a16:creationId xmlns:a16="http://schemas.microsoft.com/office/drawing/2014/main" id="{0E0F22EE-D0B7-445E-9784-D0C060F2A8D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3750" y="6775450"/>
          <a:ext cx="1009650" cy="11747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152400</xdr:colOff>
      <xdr:row>40</xdr:row>
      <xdr:rowOff>82551</xdr:rowOff>
    </xdr:from>
    <xdr:to>
      <xdr:col>2</xdr:col>
      <xdr:colOff>1032134</xdr:colOff>
      <xdr:row>40</xdr:row>
      <xdr:rowOff>1670051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ED2154F-9ECF-A804-DDC7-7D942B0B2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8185151"/>
          <a:ext cx="879734" cy="1587500"/>
        </a:xfrm>
        <a:prstGeom prst="rect">
          <a:avLst/>
        </a:prstGeom>
      </xdr:spPr>
    </xdr:pic>
    <xdr:clientData/>
  </xdr:twoCellAnchor>
  <xdr:twoCellAnchor>
    <xdr:from>
      <xdr:col>2</xdr:col>
      <xdr:colOff>1136650</xdr:colOff>
      <xdr:row>40</xdr:row>
      <xdr:rowOff>1295400</xdr:rowOff>
    </xdr:from>
    <xdr:to>
      <xdr:col>2</xdr:col>
      <xdr:colOff>1624424</xdr:colOff>
      <xdr:row>40</xdr:row>
      <xdr:rowOff>1682750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E3DCAB7-3407-4C30-90DA-EB27409E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46250" y="9398000"/>
          <a:ext cx="487774" cy="387350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25</xdr:row>
      <xdr:rowOff>127000</xdr:rowOff>
    </xdr:from>
    <xdr:to>
      <xdr:col>2</xdr:col>
      <xdr:colOff>1530350</xdr:colOff>
      <xdr:row>25</xdr:row>
      <xdr:rowOff>1736725</xdr:rowOff>
    </xdr:to>
    <xdr:pic>
      <xdr:nvPicPr>
        <xdr:cNvPr id="9" name="image36.png">
          <a:extLst>
            <a:ext uri="{FF2B5EF4-FFF2-40B4-BE49-F238E27FC236}">
              <a16:creationId xmlns:a16="http://schemas.microsoft.com/office/drawing/2014/main" id="{48B1FE9A-3F7C-43D7-8512-965EDBA1B5BC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11200" y="10160000"/>
          <a:ext cx="1428750" cy="16097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88900</xdr:colOff>
      <xdr:row>26</xdr:row>
      <xdr:rowOff>95250</xdr:rowOff>
    </xdr:from>
    <xdr:to>
      <xdr:col>2</xdr:col>
      <xdr:colOff>1584325</xdr:colOff>
      <xdr:row>26</xdr:row>
      <xdr:rowOff>1714500</xdr:rowOff>
    </xdr:to>
    <xdr:pic>
      <xdr:nvPicPr>
        <xdr:cNvPr id="11" name="image30.png">
          <a:extLst>
            <a:ext uri="{FF2B5EF4-FFF2-40B4-BE49-F238E27FC236}">
              <a16:creationId xmlns:a16="http://schemas.microsoft.com/office/drawing/2014/main" id="{C2D529CF-7ECF-4C5C-8B76-BB09EEEBEE23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8500" y="13989050"/>
          <a:ext cx="149542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50800</xdr:colOff>
      <xdr:row>21</xdr:row>
      <xdr:rowOff>107950</xdr:rowOff>
    </xdr:from>
    <xdr:to>
      <xdr:col>2</xdr:col>
      <xdr:colOff>1622425</xdr:colOff>
      <xdr:row>21</xdr:row>
      <xdr:rowOff>1746250</xdr:rowOff>
    </xdr:to>
    <xdr:pic>
      <xdr:nvPicPr>
        <xdr:cNvPr id="14" name="image37.png">
          <a:extLst>
            <a:ext uri="{FF2B5EF4-FFF2-40B4-BE49-F238E27FC236}">
              <a16:creationId xmlns:a16="http://schemas.microsoft.com/office/drawing/2014/main" id="{5F181AE4-3791-4654-9DB6-0E0182433923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0400" y="19792950"/>
          <a:ext cx="1571625" cy="1638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127000</xdr:colOff>
      <xdr:row>22</xdr:row>
      <xdr:rowOff>171451</xdr:rowOff>
    </xdr:from>
    <xdr:to>
      <xdr:col>2</xdr:col>
      <xdr:colOff>1651000</xdr:colOff>
      <xdr:row>22</xdr:row>
      <xdr:rowOff>1644651</xdr:rowOff>
    </xdr:to>
    <xdr:pic>
      <xdr:nvPicPr>
        <xdr:cNvPr id="15" name="image17.png">
          <a:extLst>
            <a:ext uri="{FF2B5EF4-FFF2-40B4-BE49-F238E27FC236}">
              <a16:creationId xmlns:a16="http://schemas.microsoft.com/office/drawing/2014/main" id="{DB62A259-85C7-43E3-90FF-4E10948A1383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36600" y="23717251"/>
          <a:ext cx="1524000" cy="1473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101600</xdr:colOff>
      <xdr:row>27</xdr:row>
      <xdr:rowOff>101600</xdr:rowOff>
    </xdr:from>
    <xdr:to>
      <xdr:col>2</xdr:col>
      <xdr:colOff>1644650</xdr:colOff>
      <xdr:row>27</xdr:row>
      <xdr:rowOff>1720850</xdr:rowOff>
    </xdr:to>
    <xdr:pic>
      <xdr:nvPicPr>
        <xdr:cNvPr id="16" name="image31.png">
          <a:extLst>
            <a:ext uri="{FF2B5EF4-FFF2-40B4-BE49-F238E27FC236}">
              <a16:creationId xmlns:a16="http://schemas.microsoft.com/office/drawing/2014/main" id="{A316F42C-38D5-4E48-9F28-EEE1B4AC0D3A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11200" y="27508200"/>
          <a:ext cx="15430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190500</xdr:colOff>
      <xdr:row>15</xdr:row>
      <xdr:rowOff>273051</xdr:rowOff>
    </xdr:from>
    <xdr:to>
      <xdr:col>2</xdr:col>
      <xdr:colOff>1555750</xdr:colOff>
      <xdr:row>15</xdr:row>
      <xdr:rowOff>1422401</xdr:rowOff>
    </xdr:to>
    <xdr:pic>
      <xdr:nvPicPr>
        <xdr:cNvPr id="20" name="image20.png">
          <a:extLst>
            <a:ext uri="{FF2B5EF4-FFF2-40B4-BE49-F238E27FC236}">
              <a16:creationId xmlns:a16="http://schemas.microsoft.com/office/drawing/2014/main" id="{B997F08D-DCB1-4503-BCFF-2710BF7B1BEF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00100" y="35401251"/>
          <a:ext cx="1365250" cy="1149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1035050</xdr:colOff>
      <xdr:row>39</xdr:row>
      <xdr:rowOff>1199147</xdr:rowOff>
    </xdr:from>
    <xdr:to>
      <xdr:col>2</xdr:col>
      <xdr:colOff>1784350</xdr:colOff>
      <xdr:row>39</xdr:row>
      <xdr:rowOff>1849855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1CF26F-EFE4-4E7C-B6DD-8E72EF7B4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44650" y="38257747"/>
          <a:ext cx="749300" cy="650708"/>
        </a:xfrm>
        <a:prstGeom prst="rect">
          <a:avLst/>
        </a:prstGeom>
      </xdr:spPr>
    </xdr:pic>
    <xdr:clientData/>
  </xdr:twoCellAnchor>
  <xdr:twoCellAnchor>
    <xdr:from>
      <xdr:col>2</xdr:col>
      <xdr:colOff>88902</xdr:colOff>
      <xdr:row>39</xdr:row>
      <xdr:rowOff>317500</xdr:rowOff>
    </xdr:from>
    <xdr:to>
      <xdr:col>2</xdr:col>
      <xdr:colOff>953584</xdr:colOff>
      <xdr:row>39</xdr:row>
      <xdr:rowOff>1816100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529FA15-C183-69B0-5F28-9F1DB6F6E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98502" y="37376100"/>
          <a:ext cx="864682" cy="1498600"/>
        </a:xfrm>
        <a:prstGeom prst="rect">
          <a:avLst/>
        </a:prstGeom>
      </xdr:spPr>
    </xdr:pic>
    <xdr:clientData/>
  </xdr:twoCellAnchor>
  <xdr:twoCellAnchor>
    <xdr:from>
      <xdr:col>2</xdr:col>
      <xdr:colOff>146050</xdr:colOff>
      <xdr:row>32</xdr:row>
      <xdr:rowOff>1022350</xdr:rowOff>
    </xdr:from>
    <xdr:to>
      <xdr:col>2</xdr:col>
      <xdr:colOff>1492250</xdr:colOff>
      <xdr:row>32</xdr:row>
      <xdr:rowOff>1876425</xdr:rowOff>
    </xdr:to>
    <xdr:pic>
      <xdr:nvPicPr>
        <xdr:cNvPr id="23" name="image61.png">
          <a:extLst>
            <a:ext uri="{FF2B5EF4-FFF2-40B4-BE49-F238E27FC236}">
              <a16:creationId xmlns:a16="http://schemas.microsoft.com/office/drawing/2014/main" id="{0A6ADC6A-4740-49DA-B9D4-CDF7A8EA963D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55650" y="40011350"/>
          <a:ext cx="1346200" cy="8540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412685</xdr:colOff>
      <xdr:row>33</xdr:row>
      <xdr:rowOff>324216</xdr:rowOff>
    </xdr:from>
    <xdr:to>
      <xdr:col>2</xdr:col>
      <xdr:colOff>1466392</xdr:colOff>
      <xdr:row>33</xdr:row>
      <xdr:rowOff>1757991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4CFA911-1823-CB34-6BF9-0637C434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1499" y="166785865"/>
          <a:ext cx="1053707" cy="1433775"/>
        </a:xfrm>
        <a:prstGeom prst="rect">
          <a:avLst/>
        </a:prstGeom>
      </xdr:spPr>
    </xdr:pic>
    <xdr:clientData/>
  </xdr:twoCellAnchor>
  <xdr:twoCellAnchor>
    <xdr:from>
      <xdr:col>2</xdr:col>
      <xdr:colOff>107950</xdr:colOff>
      <xdr:row>16</xdr:row>
      <xdr:rowOff>234949</xdr:rowOff>
    </xdr:from>
    <xdr:to>
      <xdr:col>2</xdr:col>
      <xdr:colOff>1566189</xdr:colOff>
      <xdr:row>16</xdr:row>
      <xdr:rowOff>1822450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7A167AC-4DA0-9B46-23A9-D4BFB5E5C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7550" y="46945549"/>
          <a:ext cx="1458239" cy="1587501"/>
        </a:xfrm>
        <a:prstGeom prst="rect">
          <a:avLst/>
        </a:prstGeom>
      </xdr:spPr>
    </xdr:pic>
    <xdr:clientData/>
  </xdr:twoCellAnchor>
  <xdr:twoCellAnchor>
    <xdr:from>
      <xdr:col>2</xdr:col>
      <xdr:colOff>235901</xdr:colOff>
      <xdr:row>28</xdr:row>
      <xdr:rowOff>95250</xdr:rowOff>
    </xdr:from>
    <xdr:to>
      <xdr:col>2</xdr:col>
      <xdr:colOff>1449193</xdr:colOff>
      <xdr:row>28</xdr:row>
      <xdr:rowOff>1809750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44342E3-0BD4-6725-3E0E-1C46B0B8D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45501" y="48736250"/>
          <a:ext cx="1213292" cy="1714500"/>
        </a:xfrm>
        <a:prstGeom prst="rect">
          <a:avLst/>
        </a:prstGeom>
      </xdr:spPr>
    </xdr:pic>
    <xdr:clientData/>
  </xdr:twoCellAnchor>
  <xdr:twoCellAnchor>
    <xdr:from>
      <xdr:col>2</xdr:col>
      <xdr:colOff>298450</xdr:colOff>
      <xdr:row>29</xdr:row>
      <xdr:rowOff>209550</xdr:rowOff>
    </xdr:from>
    <xdr:to>
      <xdr:col>2</xdr:col>
      <xdr:colOff>1504949</xdr:colOff>
      <xdr:row>29</xdr:row>
      <xdr:rowOff>1720850</xdr:rowOff>
    </xdr:to>
    <xdr:pic>
      <xdr:nvPicPr>
        <xdr:cNvPr id="38" name="image69.png">
          <a:extLst>
            <a:ext uri="{FF2B5EF4-FFF2-40B4-BE49-F238E27FC236}">
              <a16:creationId xmlns:a16="http://schemas.microsoft.com/office/drawing/2014/main" id="{130A2730-3B58-471C-9745-5F015D714B01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08050" y="50780950"/>
          <a:ext cx="1206499" cy="1511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95250</xdr:colOff>
      <xdr:row>17</xdr:row>
      <xdr:rowOff>228600</xdr:rowOff>
    </xdr:from>
    <xdr:to>
      <xdr:col>2</xdr:col>
      <xdr:colOff>1682750</xdr:colOff>
      <xdr:row>17</xdr:row>
      <xdr:rowOff>1638451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1FCC0C2-722F-45F3-B85A-393B756EF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04850" y="54660800"/>
          <a:ext cx="1587500" cy="1409851"/>
        </a:xfrm>
        <a:prstGeom prst="rect">
          <a:avLst/>
        </a:prstGeom>
      </xdr:spPr>
    </xdr:pic>
    <xdr:clientData/>
  </xdr:twoCellAnchor>
  <xdr:twoCellAnchor>
    <xdr:from>
      <xdr:col>2</xdr:col>
      <xdr:colOff>107951</xdr:colOff>
      <xdr:row>34</xdr:row>
      <xdr:rowOff>114300</xdr:rowOff>
    </xdr:from>
    <xdr:to>
      <xdr:col>2</xdr:col>
      <xdr:colOff>1680333</xdr:colOff>
      <xdr:row>34</xdr:row>
      <xdr:rowOff>1765301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939EDE0-C399-004D-686A-F90D9EAD4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7551" y="60337700"/>
          <a:ext cx="1572382" cy="1651001"/>
        </a:xfrm>
        <a:prstGeom prst="rect">
          <a:avLst/>
        </a:prstGeom>
      </xdr:spPr>
    </xdr:pic>
    <xdr:clientData/>
  </xdr:twoCellAnchor>
  <xdr:twoCellAnchor>
    <xdr:from>
      <xdr:col>2</xdr:col>
      <xdr:colOff>133352</xdr:colOff>
      <xdr:row>23</xdr:row>
      <xdr:rowOff>49033</xdr:rowOff>
    </xdr:from>
    <xdr:to>
      <xdr:col>2</xdr:col>
      <xdr:colOff>1568450</xdr:colOff>
      <xdr:row>23</xdr:row>
      <xdr:rowOff>1860550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3F49AD8-FB94-7E84-B505-C9B7F8B5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2952" y="62202833"/>
          <a:ext cx="1435098" cy="1811517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40</xdr:row>
      <xdr:rowOff>0</xdr:rowOff>
    </xdr:from>
    <xdr:to>
      <xdr:col>2</xdr:col>
      <xdr:colOff>1746250</xdr:colOff>
      <xdr:row>40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671C65-A99C-4C81-A1EF-73653B7EF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6600" y="93091001"/>
          <a:ext cx="1619250" cy="187305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31</xdr:row>
      <xdr:rowOff>107950</xdr:rowOff>
    </xdr:from>
    <xdr:to>
      <xdr:col>2</xdr:col>
      <xdr:colOff>1054100</xdr:colOff>
      <xdr:row>31</xdr:row>
      <xdr:rowOff>1804995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B2CF9D9-37FA-4E42-AD4C-99F41AD32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76300" y="95078550"/>
          <a:ext cx="787400" cy="1697045"/>
        </a:xfrm>
        <a:prstGeom prst="rect">
          <a:avLst/>
        </a:prstGeom>
      </xdr:spPr>
    </xdr:pic>
    <xdr:clientData/>
  </xdr:twoCellAnchor>
  <xdr:twoCellAnchor>
    <xdr:from>
      <xdr:col>2</xdr:col>
      <xdr:colOff>958851</xdr:colOff>
      <xdr:row>31</xdr:row>
      <xdr:rowOff>190499</xdr:rowOff>
    </xdr:from>
    <xdr:to>
      <xdr:col>2</xdr:col>
      <xdr:colOff>1755488</xdr:colOff>
      <xdr:row>31</xdr:row>
      <xdr:rowOff>1751034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E8D1473-D58E-69BB-8D0B-308C6ED77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68451" y="95161099"/>
          <a:ext cx="796637" cy="1560535"/>
        </a:xfrm>
        <a:prstGeom prst="rect">
          <a:avLst/>
        </a:prstGeom>
      </xdr:spPr>
    </xdr:pic>
    <xdr:clientData/>
  </xdr:twoCellAnchor>
  <xdr:twoCellAnchor>
    <xdr:from>
      <xdr:col>2</xdr:col>
      <xdr:colOff>69850</xdr:colOff>
      <xdr:row>36</xdr:row>
      <xdr:rowOff>107950</xdr:rowOff>
    </xdr:from>
    <xdr:to>
      <xdr:col>2</xdr:col>
      <xdr:colOff>863600</xdr:colOff>
      <xdr:row>36</xdr:row>
      <xdr:rowOff>958850</xdr:rowOff>
    </xdr:to>
    <xdr:pic>
      <xdr:nvPicPr>
        <xdr:cNvPr id="62" name="image72.png">
          <a:extLst>
            <a:ext uri="{FF2B5EF4-FFF2-40B4-BE49-F238E27FC236}">
              <a16:creationId xmlns:a16="http://schemas.microsoft.com/office/drawing/2014/main" id="{07A9C325-FE15-4CD8-A3E4-0BCA75E4D32C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79450" y="106660950"/>
          <a:ext cx="793750" cy="8509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152400</xdr:colOff>
      <xdr:row>36</xdr:row>
      <xdr:rowOff>901701</xdr:rowOff>
    </xdr:from>
    <xdr:to>
      <xdr:col>2</xdr:col>
      <xdr:colOff>1657350</xdr:colOff>
      <xdr:row>36</xdr:row>
      <xdr:rowOff>1845010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15E1A2D-170E-8110-029F-3C69AA1A9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62000" y="107454701"/>
          <a:ext cx="1504950" cy="943309"/>
        </a:xfrm>
        <a:prstGeom prst="rect">
          <a:avLst/>
        </a:prstGeom>
      </xdr:spPr>
    </xdr:pic>
    <xdr:clientData/>
  </xdr:twoCellAnchor>
  <xdr:twoCellAnchor>
    <xdr:from>
      <xdr:col>2</xdr:col>
      <xdr:colOff>158750</xdr:colOff>
      <xdr:row>36</xdr:row>
      <xdr:rowOff>1879600</xdr:rowOff>
    </xdr:from>
    <xdr:to>
      <xdr:col>2</xdr:col>
      <xdr:colOff>1314450</xdr:colOff>
      <xdr:row>37</xdr:row>
      <xdr:rowOff>1637514</xdr:rowOff>
    </xdr:to>
    <xdr:pic>
      <xdr:nvPicPr>
        <xdr:cNvPr id="64" name="image63.png">
          <a:extLst>
            <a:ext uri="{FF2B5EF4-FFF2-40B4-BE49-F238E27FC236}">
              <a16:creationId xmlns:a16="http://schemas.microsoft.com/office/drawing/2014/main" id="{FCF261B5-B182-4613-9E71-D90F813E1A45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68350" y="108432600"/>
          <a:ext cx="1155700" cy="16891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82550</xdr:colOff>
      <xdr:row>37</xdr:row>
      <xdr:rowOff>107950</xdr:rowOff>
    </xdr:from>
    <xdr:to>
      <xdr:col>2</xdr:col>
      <xdr:colOff>975827</xdr:colOff>
      <xdr:row>37</xdr:row>
      <xdr:rowOff>1828800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7996D284-D840-54BC-6171-B020031D0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92150" y="110521750"/>
          <a:ext cx="893277" cy="1720850"/>
        </a:xfrm>
        <a:prstGeom prst="rect">
          <a:avLst/>
        </a:prstGeom>
      </xdr:spPr>
    </xdr:pic>
    <xdr:clientData/>
  </xdr:twoCellAnchor>
  <xdr:twoCellAnchor>
    <xdr:from>
      <xdr:col>2</xdr:col>
      <xdr:colOff>990600</xdr:colOff>
      <xdr:row>37</xdr:row>
      <xdr:rowOff>355600</xdr:rowOff>
    </xdr:from>
    <xdr:to>
      <xdr:col>2</xdr:col>
      <xdr:colOff>1749385</xdr:colOff>
      <xdr:row>37</xdr:row>
      <xdr:rowOff>1816100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A1B2FD3-2A7F-FDF0-8F1D-859BF73C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00200" y="110769400"/>
          <a:ext cx="758785" cy="1460500"/>
        </a:xfrm>
        <a:prstGeom prst="rect">
          <a:avLst/>
        </a:prstGeom>
      </xdr:spPr>
    </xdr:pic>
    <xdr:clientData/>
  </xdr:twoCellAnchor>
  <xdr:twoCellAnchor>
    <xdr:from>
      <xdr:col>2</xdr:col>
      <xdr:colOff>120650</xdr:colOff>
      <xdr:row>44</xdr:row>
      <xdr:rowOff>69850</xdr:rowOff>
    </xdr:from>
    <xdr:to>
      <xdr:col>2</xdr:col>
      <xdr:colOff>1365113</xdr:colOff>
      <xdr:row>44</xdr:row>
      <xdr:rowOff>1746250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61C043D7-F355-B219-1BF8-518D5E832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0250" y="112414050"/>
          <a:ext cx="1244463" cy="1676400"/>
        </a:xfrm>
        <a:prstGeom prst="rect">
          <a:avLst/>
        </a:prstGeom>
      </xdr:spPr>
    </xdr:pic>
    <xdr:clientData/>
  </xdr:twoCellAnchor>
  <xdr:twoCellAnchor>
    <xdr:from>
      <xdr:col>2</xdr:col>
      <xdr:colOff>82550</xdr:colOff>
      <xdr:row>43</xdr:row>
      <xdr:rowOff>221350</xdr:rowOff>
    </xdr:from>
    <xdr:to>
      <xdr:col>2</xdr:col>
      <xdr:colOff>1638300</xdr:colOff>
      <xdr:row>43</xdr:row>
      <xdr:rowOff>1764861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74EC3F4-291B-276D-0850-C2055D25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2150" y="8647800"/>
          <a:ext cx="1555750" cy="1543511"/>
        </a:xfrm>
        <a:prstGeom prst="rect">
          <a:avLst/>
        </a:prstGeom>
      </xdr:spPr>
    </xdr:pic>
    <xdr:clientData/>
  </xdr:twoCellAnchor>
  <xdr:twoCellAnchor>
    <xdr:from>
      <xdr:col>2</xdr:col>
      <xdr:colOff>215901</xdr:colOff>
      <xdr:row>18</xdr:row>
      <xdr:rowOff>793750</xdr:rowOff>
    </xdr:from>
    <xdr:to>
      <xdr:col>2</xdr:col>
      <xdr:colOff>1574801</xdr:colOff>
      <xdr:row>18</xdr:row>
      <xdr:rowOff>1891078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F6267913-5366-451C-FB0D-604BB1C52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25501" y="78390750"/>
          <a:ext cx="1358900" cy="1097328"/>
        </a:xfrm>
        <a:prstGeom prst="rect">
          <a:avLst/>
        </a:prstGeom>
      </xdr:spPr>
    </xdr:pic>
    <xdr:clientData/>
  </xdr:twoCellAnchor>
  <xdr:twoCellAnchor>
    <xdr:from>
      <xdr:col>2</xdr:col>
      <xdr:colOff>806451</xdr:colOff>
      <xdr:row>19</xdr:row>
      <xdr:rowOff>1163758</xdr:rowOff>
    </xdr:from>
    <xdr:to>
      <xdr:col>2</xdr:col>
      <xdr:colOff>1778001</xdr:colOff>
      <xdr:row>19</xdr:row>
      <xdr:rowOff>1847948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3D22C93D-DA32-C558-31A9-2DEBFA730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16051" y="82621558"/>
          <a:ext cx="971550" cy="684190"/>
        </a:xfrm>
        <a:prstGeom prst="rect">
          <a:avLst/>
        </a:prstGeom>
      </xdr:spPr>
    </xdr:pic>
    <xdr:clientData/>
  </xdr:twoCellAnchor>
  <xdr:twoCellAnchor>
    <xdr:from>
      <xdr:col>2</xdr:col>
      <xdr:colOff>101601</xdr:colOff>
      <xdr:row>19</xdr:row>
      <xdr:rowOff>120650</xdr:rowOff>
    </xdr:from>
    <xdr:to>
      <xdr:col>2</xdr:col>
      <xdr:colOff>1074691</xdr:colOff>
      <xdr:row>19</xdr:row>
      <xdr:rowOff>1333500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9E4C8E6D-3743-B40D-F5FC-603857F9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11201" y="81578450"/>
          <a:ext cx="973090" cy="1212850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42</xdr:row>
      <xdr:rowOff>0</xdr:rowOff>
    </xdr:from>
    <xdr:to>
      <xdr:col>2</xdr:col>
      <xdr:colOff>1727201</xdr:colOff>
      <xdr:row>42</xdr:row>
      <xdr:rowOff>1711942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92C17FDD-75DA-061A-2605-7C519CCF9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09601" y="116205000"/>
          <a:ext cx="1727200" cy="1711942"/>
        </a:xfrm>
        <a:prstGeom prst="rect">
          <a:avLst/>
        </a:prstGeom>
      </xdr:spPr>
    </xdr:pic>
    <xdr:clientData/>
  </xdr:twoCellAnchor>
  <xdr:twoCellAnchor>
    <xdr:from>
      <xdr:col>2</xdr:col>
      <xdr:colOff>58918</xdr:colOff>
      <xdr:row>30</xdr:row>
      <xdr:rowOff>65464</xdr:rowOff>
    </xdr:from>
    <xdr:to>
      <xdr:col>2</xdr:col>
      <xdr:colOff>1397237</xdr:colOff>
      <xdr:row>30</xdr:row>
      <xdr:rowOff>1857688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9870A628-E04A-CFBD-B1DD-48DFB97E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67732" y="156871186"/>
          <a:ext cx="1338319" cy="17922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2</xdr:col>
      <xdr:colOff>1275172</xdr:colOff>
      <xdr:row>41</xdr:row>
      <xdr:rowOff>1792224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27FB436F-27ED-2A61-DD36-8BD4E4831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08814" y="25485103"/>
          <a:ext cx="1275172" cy="1792224"/>
        </a:xfrm>
        <a:prstGeom prst="rect">
          <a:avLst/>
        </a:prstGeom>
      </xdr:spPr>
    </xdr:pic>
    <xdr:clientData/>
  </xdr:twoCellAnchor>
  <xdr:twoCellAnchor>
    <xdr:from>
      <xdr:col>1</xdr:col>
      <xdr:colOff>552824</xdr:colOff>
      <xdr:row>20</xdr:row>
      <xdr:rowOff>175953</xdr:rowOff>
    </xdr:from>
    <xdr:to>
      <xdr:col>3</xdr:col>
      <xdr:colOff>24908</xdr:colOff>
      <xdr:row>20</xdr:row>
      <xdr:rowOff>1542751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BCDBFBFA-F599-546D-A4D7-C55A5339A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2824" y="100804777"/>
          <a:ext cx="1919999" cy="1362988"/>
        </a:xfrm>
        <a:prstGeom prst="rect">
          <a:avLst/>
        </a:prstGeom>
      </xdr:spPr>
    </xdr:pic>
    <xdr:clientData/>
  </xdr:twoCellAnchor>
  <xdr:twoCellAnchor>
    <xdr:from>
      <xdr:col>2</xdr:col>
      <xdr:colOff>246528</xdr:colOff>
      <xdr:row>45</xdr:row>
      <xdr:rowOff>91306</xdr:rowOff>
    </xdr:from>
    <xdr:to>
      <xdr:col>2</xdr:col>
      <xdr:colOff>1389529</xdr:colOff>
      <xdr:row>45</xdr:row>
      <xdr:rowOff>1518962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860296B-0701-4C70-A45D-F7275C12F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46528" y="12417777"/>
          <a:ext cx="1143001" cy="1427656"/>
        </a:xfrm>
        <a:prstGeom prst="rect">
          <a:avLst/>
        </a:prstGeom>
      </xdr:spPr>
    </xdr:pic>
    <xdr:clientData/>
  </xdr:twoCellAnchor>
  <xdr:twoCellAnchor>
    <xdr:from>
      <xdr:col>2</xdr:col>
      <xdr:colOff>112059</xdr:colOff>
      <xdr:row>46</xdr:row>
      <xdr:rowOff>123265</xdr:rowOff>
    </xdr:from>
    <xdr:to>
      <xdr:col>2</xdr:col>
      <xdr:colOff>1684441</xdr:colOff>
      <xdr:row>46</xdr:row>
      <xdr:rowOff>1774266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76F02D0-42F4-4111-ACF1-76A00128C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059" y="2812677"/>
          <a:ext cx="1572382" cy="1651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4</xdr:row>
      <xdr:rowOff>107951</xdr:rowOff>
    </xdr:from>
    <xdr:to>
      <xdr:col>2</xdr:col>
      <xdr:colOff>1346200</xdr:colOff>
      <xdr:row>4</xdr:row>
      <xdr:rowOff>1409701</xdr:rowOff>
    </xdr:to>
    <xdr:pic>
      <xdr:nvPicPr>
        <xdr:cNvPr id="2" name="image54.png">
          <a:extLst>
            <a:ext uri="{FF2B5EF4-FFF2-40B4-BE49-F238E27FC236}">
              <a16:creationId xmlns:a16="http://schemas.microsoft.com/office/drawing/2014/main" id="{3DE171AD-2414-457C-AF64-A3ABB45440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9850" y="58724801"/>
          <a:ext cx="1130300" cy="13017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184150</xdr:colOff>
      <xdr:row>26</xdr:row>
      <xdr:rowOff>152400</xdr:rowOff>
    </xdr:from>
    <xdr:to>
      <xdr:col>2</xdr:col>
      <xdr:colOff>1193800</xdr:colOff>
      <xdr:row>26</xdr:row>
      <xdr:rowOff>1327150</xdr:rowOff>
    </xdr:to>
    <xdr:pic>
      <xdr:nvPicPr>
        <xdr:cNvPr id="5" name="image19.png">
          <a:extLst>
            <a:ext uri="{FF2B5EF4-FFF2-40B4-BE49-F238E27FC236}">
              <a16:creationId xmlns:a16="http://schemas.microsoft.com/office/drawing/2014/main" id="{58CBB885-134F-48E2-9D93-16245A8F032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8100" y="110718600"/>
          <a:ext cx="1009650" cy="11747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101600</xdr:colOff>
      <xdr:row>27</xdr:row>
      <xdr:rowOff>127000</xdr:rowOff>
    </xdr:from>
    <xdr:to>
      <xdr:col>2</xdr:col>
      <xdr:colOff>1530350</xdr:colOff>
      <xdr:row>27</xdr:row>
      <xdr:rowOff>1736725</xdr:rowOff>
    </xdr:to>
    <xdr:pic>
      <xdr:nvPicPr>
        <xdr:cNvPr id="8" name="image36.png">
          <a:extLst>
            <a:ext uri="{FF2B5EF4-FFF2-40B4-BE49-F238E27FC236}">
              <a16:creationId xmlns:a16="http://schemas.microsoft.com/office/drawing/2014/main" id="{3CC86D6E-CA93-4AC3-B884-5F12983A059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35550" y="112617250"/>
          <a:ext cx="1428750" cy="16097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50801</xdr:colOff>
      <xdr:row>16</xdr:row>
      <xdr:rowOff>584201</xdr:rowOff>
    </xdr:from>
    <xdr:to>
      <xdr:col>2</xdr:col>
      <xdr:colOff>1524001</xdr:colOff>
      <xdr:row>16</xdr:row>
      <xdr:rowOff>1708151</xdr:rowOff>
    </xdr:to>
    <xdr:pic>
      <xdr:nvPicPr>
        <xdr:cNvPr id="9" name="image18.png">
          <a:extLst>
            <a:ext uri="{FF2B5EF4-FFF2-40B4-BE49-F238E27FC236}">
              <a16:creationId xmlns:a16="http://schemas.microsoft.com/office/drawing/2014/main" id="{C83072AC-78F9-4798-A681-C6DFEB08233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84751" y="88061801"/>
          <a:ext cx="1473200" cy="11239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88900</xdr:colOff>
      <xdr:row>28</xdr:row>
      <xdr:rowOff>95250</xdr:rowOff>
    </xdr:from>
    <xdr:to>
      <xdr:col>2</xdr:col>
      <xdr:colOff>1584325</xdr:colOff>
      <xdr:row>28</xdr:row>
      <xdr:rowOff>1714500</xdr:rowOff>
    </xdr:to>
    <xdr:pic>
      <xdr:nvPicPr>
        <xdr:cNvPr id="10" name="image30.png">
          <a:extLst>
            <a:ext uri="{FF2B5EF4-FFF2-40B4-BE49-F238E27FC236}">
              <a16:creationId xmlns:a16="http://schemas.microsoft.com/office/drawing/2014/main" id="{B19ED6FC-24E6-4B7B-B946-54E29ECF56C3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22850" y="114509550"/>
          <a:ext cx="149542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171450</xdr:colOff>
      <xdr:row>10</xdr:row>
      <xdr:rowOff>107950</xdr:rowOff>
    </xdr:from>
    <xdr:to>
      <xdr:col>2</xdr:col>
      <xdr:colOff>1466850</xdr:colOff>
      <xdr:row>10</xdr:row>
      <xdr:rowOff>1755775</xdr:rowOff>
    </xdr:to>
    <xdr:pic>
      <xdr:nvPicPr>
        <xdr:cNvPr id="11" name="image38.png">
          <a:extLst>
            <a:ext uri="{FF2B5EF4-FFF2-40B4-BE49-F238E27FC236}">
              <a16:creationId xmlns:a16="http://schemas.microsoft.com/office/drawing/2014/main" id="{6AB1C7A0-4C7D-4087-B449-442688315BE2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105400" y="72193150"/>
          <a:ext cx="1295400" cy="1647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209550</xdr:colOff>
      <xdr:row>11</xdr:row>
      <xdr:rowOff>184150</xdr:rowOff>
    </xdr:from>
    <xdr:to>
      <xdr:col>2</xdr:col>
      <xdr:colOff>1590675</xdr:colOff>
      <xdr:row>11</xdr:row>
      <xdr:rowOff>1831975</xdr:rowOff>
    </xdr:to>
    <xdr:pic>
      <xdr:nvPicPr>
        <xdr:cNvPr id="12" name="image42.png">
          <a:extLst>
            <a:ext uri="{FF2B5EF4-FFF2-40B4-BE49-F238E27FC236}">
              <a16:creationId xmlns:a16="http://schemas.microsoft.com/office/drawing/2014/main" id="{CA217D4A-AD9E-4D55-B2E6-E2E2505880DB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143500" y="74193400"/>
          <a:ext cx="1381125" cy="1647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50800</xdr:colOff>
      <xdr:row>23</xdr:row>
      <xdr:rowOff>107950</xdr:rowOff>
    </xdr:from>
    <xdr:to>
      <xdr:col>2</xdr:col>
      <xdr:colOff>1622425</xdr:colOff>
      <xdr:row>23</xdr:row>
      <xdr:rowOff>1746250</xdr:rowOff>
    </xdr:to>
    <xdr:pic>
      <xdr:nvPicPr>
        <xdr:cNvPr id="13" name="image37.png">
          <a:extLst>
            <a:ext uri="{FF2B5EF4-FFF2-40B4-BE49-F238E27FC236}">
              <a16:creationId xmlns:a16="http://schemas.microsoft.com/office/drawing/2014/main" id="{34C0FCCA-69FD-4E3D-91EB-6D5E77FCAF0F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984750" y="101053900"/>
          <a:ext cx="1571625" cy="1638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127000</xdr:colOff>
      <xdr:row>24</xdr:row>
      <xdr:rowOff>171451</xdr:rowOff>
    </xdr:from>
    <xdr:to>
      <xdr:col>2</xdr:col>
      <xdr:colOff>1651000</xdr:colOff>
      <xdr:row>24</xdr:row>
      <xdr:rowOff>1644651</xdr:rowOff>
    </xdr:to>
    <xdr:pic>
      <xdr:nvPicPr>
        <xdr:cNvPr id="14" name="image17.png">
          <a:extLst>
            <a:ext uri="{FF2B5EF4-FFF2-40B4-BE49-F238E27FC236}">
              <a16:creationId xmlns:a16="http://schemas.microsoft.com/office/drawing/2014/main" id="{38A0D71C-2292-4B38-8F44-6402D1BFE735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060950" y="103041451"/>
          <a:ext cx="1524000" cy="1473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101600</xdr:colOff>
      <xdr:row>29</xdr:row>
      <xdr:rowOff>101600</xdr:rowOff>
    </xdr:from>
    <xdr:to>
      <xdr:col>2</xdr:col>
      <xdr:colOff>1644650</xdr:colOff>
      <xdr:row>29</xdr:row>
      <xdr:rowOff>1720850</xdr:rowOff>
    </xdr:to>
    <xdr:pic>
      <xdr:nvPicPr>
        <xdr:cNvPr id="15" name="image31.png">
          <a:extLst>
            <a:ext uri="{FF2B5EF4-FFF2-40B4-BE49-F238E27FC236}">
              <a16:creationId xmlns:a16="http://schemas.microsoft.com/office/drawing/2014/main" id="{7F97394D-BADC-479E-9D2E-9B1FFC201B6B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035550" y="116439950"/>
          <a:ext cx="15430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146050</xdr:colOff>
      <xdr:row>12</xdr:row>
      <xdr:rowOff>133350</xdr:rowOff>
    </xdr:from>
    <xdr:to>
      <xdr:col>2</xdr:col>
      <xdr:colOff>1698625</xdr:colOff>
      <xdr:row>12</xdr:row>
      <xdr:rowOff>1781175</xdr:rowOff>
    </xdr:to>
    <xdr:pic>
      <xdr:nvPicPr>
        <xdr:cNvPr id="16" name="image51.png">
          <a:extLst>
            <a:ext uri="{FF2B5EF4-FFF2-40B4-BE49-F238E27FC236}">
              <a16:creationId xmlns:a16="http://schemas.microsoft.com/office/drawing/2014/main" id="{6676156F-AED1-4538-8E5D-8240A06957D3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080000" y="77990700"/>
          <a:ext cx="1552575" cy="1647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133350</xdr:colOff>
      <xdr:row>5</xdr:row>
      <xdr:rowOff>114300</xdr:rowOff>
    </xdr:from>
    <xdr:to>
      <xdr:col>2</xdr:col>
      <xdr:colOff>1562100</xdr:colOff>
      <xdr:row>5</xdr:row>
      <xdr:rowOff>1762125</xdr:rowOff>
    </xdr:to>
    <xdr:pic>
      <xdr:nvPicPr>
        <xdr:cNvPr id="17" name="image39.png">
          <a:extLst>
            <a:ext uri="{FF2B5EF4-FFF2-40B4-BE49-F238E27FC236}">
              <a16:creationId xmlns:a16="http://schemas.microsoft.com/office/drawing/2014/main" id="{3B04A4FE-85E7-4E56-B758-01A4542AE39E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067300" y="60655200"/>
          <a:ext cx="1428750" cy="1647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190500</xdr:colOff>
      <xdr:row>17</xdr:row>
      <xdr:rowOff>273051</xdr:rowOff>
    </xdr:from>
    <xdr:to>
      <xdr:col>2</xdr:col>
      <xdr:colOff>1555750</xdr:colOff>
      <xdr:row>17</xdr:row>
      <xdr:rowOff>1422401</xdr:rowOff>
    </xdr:to>
    <xdr:pic>
      <xdr:nvPicPr>
        <xdr:cNvPr id="18" name="image20.png">
          <a:extLst>
            <a:ext uri="{FF2B5EF4-FFF2-40B4-BE49-F238E27FC236}">
              <a16:creationId xmlns:a16="http://schemas.microsoft.com/office/drawing/2014/main" id="{75CDCBB0-3668-4060-8053-164DD0F02B44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124450" y="89674701"/>
          <a:ext cx="1365250" cy="1149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146050</xdr:colOff>
      <xdr:row>33</xdr:row>
      <xdr:rowOff>1022350</xdr:rowOff>
    </xdr:from>
    <xdr:to>
      <xdr:col>2</xdr:col>
      <xdr:colOff>1492250</xdr:colOff>
      <xdr:row>33</xdr:row>
      <xdr:rowOff>1876425</xdr:rowOff>
    </xdr:to>
    <xdr:pic>
      <xdr:nvPicPr>
        <xdr:cNvPr id="21" name="image61.png">
          <a:extLst>
            <a:ext uri="{FF2B5EF4-FFF2-40B4-BE49-F238E27FC236}">
              <a16:creationId xmlns:a16="http://schemas.microsoft.com/office/drawing/2014/main" id="{8D4CB63F-5732-4A82-AC52-8FAA1F51B345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080000" y="151993600"/>
          <a:ext cx="1346200" cy="8540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412685</xdr:colOff>
      <xdr:row>34</xdr:row>
      <xdr:rowOff>324216</xdr:rowOff>
    </xdr:from>
    <xdr:to>
      <xdr:col>2</xdr:col>
      <xdr:colOff>1466392</xdr:colOff>
      <xdr:row>34</xdr:row>
      <xdr:rowOff>1757991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F881A3D-EB13-40C6-862A-88DC9DA8E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46635" y="153219516"/>
          <a:ext cx="1053707" cy="1433775"/>
        </a:xfrm>
        <a:prstGeom prst="rect">
          <a:avLst/>
        </a:prstGeom>
      </xdr:spPr>
    </xdr:pic>
    <xdr:clientData/>
  </xdr:twoCellAnchor>
  <xdr:twoCellAnchor>
    <xdr:from>
      <xdr:col>2</xdr:col>
      <xdr:colOff>107950</xdr:colOff>
      <xdr:row>18</xdr:row>
      <xdr:rowOff>234949</xdr:rowOff>
    </xdr:from>
    <xdr:to>
      <xdr:col>2</xdr:col>
      <xdr:colOff>1566189</xdr:colOff>
      <xdr:row>18</xdr:row>
      <xdr:rowOff>1822450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4EBA4BC-3E42-48BA-9F19-0E6047C2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041900" y="91560649"/>
          <a:ext cx="1458239" cy="1587501"/>
        </a:xfrm>
        <a:prstGeom prst="rect">
          <a:avLst/>
        </a:prstGeom>
      </xdr:spPr>
    </xdr:pic>
    <xdr:clientData/>
  </xdr:twoCellAnchor>
  <xdr:twoCellAnchor>
    <xdr:from>
      <xdr:col>2</xdr:col>
      <xdr:colOff>235901</xdr:colOff>
      <xdr:row>30</xdr:row>
      <xdr:rowOff>95250</xdr:rowOff>
    </xdr:from>
    <xdr:to>
      <xdr:col>2</xdr:col>
      <xdr:colOff>1449193</xdr:colOff>
      <xdr:row>30</xdr:row>
      <xdr:rowOff>1809750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D832186-DA73-4C42-BAE6-6250F58E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169851" y="118357650"/>
          <a:ext cx="1213292" cy="1714500"/>
        </a:xfrm>
        <a:prstGeom prst="rect">
          <a:avLst/>
        </a:prstGeom>
      </xdr:spPr>
    </xdr:pic>
    <xdr:clientData/>
  </xdr:twoCellAnchor>
  <xdr:twoCellAnchor>
    <xdr:from>
      <xdr:col>2</xdr:col>
      <xdr:colOff>298450</xdr:colOff>
      <xdr:row>31</xdr:row>
      <xdr:rowOff>209550</xdr:rowOff>
    </xdr:from>
    <xdr:to>
      <xdr:col>2</xdr:col>
      <xdr:colOff>1504949</xdr:colOff>
      <xdr:row>31</xdr:row>
      <xdr:rowOff>1720850</xdr:rowOff>
    </xdr:to>
    <xdr:pic>
      <xdr:nvPicPr>
        <xdr:cNvPr id="26" name="image69.png">
          <a:extLst>
            <a:ext uri="{FF2B5EF4-FFF2-40B4-BE49-F238E27FC236}">
              <a16:creationId xmlns:a16="http://schemas.microsoft.com/office/drawing/2014/main" id="{E7D4A5E9-04F3-4D7F-AE7C-B1FC8DFF0DFA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232400" y="120396000"/>
          <a:ext cx="1206499" cy="1511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95250</xdr:colOff>
      <xdr:row>19</xdr:row>
      <xdr:rowOff>228600</xdr:rowOff>
    </xdr:from>
    <xdr:to>
      <xdr:col>2</xdr:col>
      <xdr:colOff>1682750</xdr:colOff>
      <xdr:row>19</xdr:row>
      <xdr:rowOff>1638451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5B1B470-0239-4A5E-BDCE-2951DAA2B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29200" y="93478350"/>
          <a:ext cx="1587500" cy="1409851"/>
        </a:xfrm>
        <a:prstGeom prst="rect">
          <a:avLst/>
        </a:prstGeom>
      </xdr:spPr>
    </xdr:pic>
    <xdr:clientData/>
  </xdr:twoCellAnchor>
  <xdr:twoCellAnchor>
    <xdr:from>
      <xdr:col>2</xdr:col>
      <xdr:colOff>107951</xdr:colOff>
      <xdr:row>35</xdr:row>
      <xdr:rowOff>114300</xdr:rowOff>
    </xdr:from>
    <xdr:to>
      <xdr:col>2</xdr:col>
      <xdr:colOff>1680333</xdr:colOff>
      <xdr:row>35</xdr:row>
      <xdr:rowOff>1765301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0198598-872F-43D7-9F81-3620DB3E1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41901" y="156857700"/>
          <a:ext cx="1572382" cy="1651001"/>
        </a:xfrm>
        <a:prstGeom prst="rect">
          <a:avLst/>
        </a:prstGeom>
      </xdr:spPr>
    </xdr:pic>
    <xdr:clientData/>
  </xdr:twoCellAnchor>
  <xdr:twoCellAnchor>
    <xdr:from>
      <xdr:col>2</xdr:col>
      <xdr:colOff>133352</xdr:colOff>
      <xdr:row>25</xdr:row>
      <xdr:rowOff>49033</xdr:rowOff>
    </xdr:from>
    <xdr:to>
      <xdr:col>2</xdr:col>
      <xdr:colOff>1568450</xdr:colOff>
      <xdr:row>25</xdr:row>
      <xdr:rowOff>1860550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2AF3A24-47FC-4C12-B83E-743425F37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67302" y="106767133"/>
          <a:ext cx="1435098" cy="1811517"/>
        </a:xfrm>
        <a:prstGeom prst="rect">
          <a:avLst/>
        </a:prstGeom>
      </xdr:spPr>
    </xdr:pic>
    <xdr:clientData/>
  </xdr:twoCellAnchor>
  <xdr:twoCellAnchor>
    <xdr:from>
      <xdr:col>2</xdr:col>
      <xdr:colOff>254000</xdr:colOff>
      <xdr:row>7</xdr:row>
      <xdr:rowOff>260350</xdr:rowOff>
    </xdr:from>
    <xdr:to>
      <xdr:col>2</xdr:col>
      <xdr:colOff>1651001</xdr:colOff>
      <xdr:row>7</xdr:row>
      <xdr:rowOff>1898651</xdr:rowOff>
    </xdr:to>
    <xdr:pic>
      <xdr:nvPicPr>
        <xdr:cNvPr id="36" name="image75.png">
          <a:extLst>
            <a:ext uri="{FF2B5EF4-FFF2-40B4-BE49-F238E27FC236}">
              <a16:creationId xmlns:a16="http://schemas.microsoft.com/office/drawing/2014/main" id="{0D5D74D7-707A-43D3-9531-6FB76C65C6A6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187950" y="66573400"/>
          <a:ext cx="1397001" cy="1638301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</xdr:row>
      <xdr:rowOff>0</xdr:rowOff>
    </xdr:from>
    <xdr:to>
      <xdr:col>2</xdr:col>
      <xdr:colOff>1257300</xdr:colOff>
      <xdr:row>9</xdr:row>
      <xdr:rowOff>1802240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E3145C7-8D37-4CE3-88E0-6FA1C9DF6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933950" y="70161150"/>
          <a:ext cx="1257300" cy="1802240"/>
        </a:xfrm>
        <a:prstGeom prst="rect">
          <a:avLst/>
        </a:prstGeom>
      </xdr:spPr>
    </xdr:pic>
    <xdr:clientData/>
  </xdr:twoCellAnchor>
  <xdr:twoCellAnchor>
    <xdr:from>
      <xdr:col>2</xdr:col>
      <xdr:colOff>215901</xdr:colOff>
      <xdr:row>20</xdr:row>
      <xdr:rowOff>793750</xdr:rowOff>
    </xdr:from>
    <xdr:to>
      <xdr:col>2</xdr:col>
      <xdr:colOff>1574801</xdr:colOff>
      <xdr:row>20</xdr:row>
      <xdr:rowOff>1891078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BA54D8C4-296C-4184-9FCF-6520A2CCA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149851" y="95967550"/>
          <a:ext cx="1358900" cy="1097328"/>
        </a:xfrm>
        <a:prstGeom prst="rect">
          <a:avLst/>
        </a:prstGeom>
      </xdr:spPr>
    </xdr:pic>
    <xdr:clientData/>
  </xdr:twoCellAnchor>
  <xdr:twoCellAnchor>
    <xdr:from>
      <xdr:col>2</xdr:col>
      <xdr:colOff>171451</xdr:colOff>
      <xdr:row>13</xdr:row>
      <xdr:rowOff>57151</xdr:rowOff>
    </xdr:from>
    <xdr:to>
      <xdr:col>2</xdr:col>
      <xdr:colOff>1746251</xdr:colOff>
      <xdr:row>13</xdr:row>
      <xdr:rowOff>1766043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8C74C719-F66B-46F3-9D8C-D70C38C88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105401" y="79838551"/>
          <a:ext cx="1546225" cy="1708892"/>
        </a:xfrm>
        <a:prstGeom prst="rect">
          <a:avLst/>
        </a:prstGeom>
      </xdr:spPr>
    </xdr:pic>
    <xdr:clientData/>
  </xdr:twoCellAnchor>
  <xdr:twoCellAnchor>
    <xdr:from>
      <xdr:col>2</xdr:col>
      <xdr:colOff>806451</xdr:colOff>
      <xdr:row>21</xdr:row>
      <xdr:rowOff>1163758</xdr:rowOff>
    </xdr:from>
    <xdr:to>
      <xdr:col>2</xdr:col>
      <xdr:colOff>1778001</xdr:colOff>
      <xdr:row>21</xdr:row>
      <xdr:rowOff>1847948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74C0F95E-D6E0-4B67-8FD3-992064AFD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740401" y="98261608"/>
          <a:ext cx="904875" cy="684190"/>
        </a:xfrm>
        <a:prstGeom prst="rect">
          <a:avLst/>
        </a:prstGeom>
      </xdr:spPr>
    </xdr:pic>
    <xdr:clientData/>
  </xdr:twoCellAnchor>
  <xdr:twoCellAnchor>
    <xdr:from>
      <xdr:col>2</xdr:col>
      <xdr:colOff>101601</xdr:colOff>
      <xdr:row>21</xdr:row>
      <xdr:rowOff>120650</xdr:rowOff>
    </xdr:from>
    <xdr:to>
      <xdr:col>2</xdr:col>
      <xdr:colOff>1074691</xdr:colOff>
      <xdr:row>21</xdr:row>
      <xdr:rowOff>1333500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643DBEC-62EA-49BE-BF2F-B899C4518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035551" y="97218500"/>
          <a:ext cx="973090" cy="1212850"/>
        </a:xfrm>
        <a:prstGeom prst="rect">
          <a:avLst/>
        </a:prstGeom>
      </xdr:spPr>
    </xdr:pic>
    <xdr:clientData/>
  </xdr:twoCellAnchor>
  <xdr:twoCellAnchor>
    <xdr:from>
      <xdr:col>2</xdr:col>
      <xdr:colOff>184150</xdr:colOff>
      <xdr:row>6</xdr:row>
      <xdr:rowOff>44451</xdr:rowOff>
    </xdr:from>
    <xdr:to>
      <xdr:col>2</xdr:col>
      <xdr:colOff>1517956</xdr:colOff>
      <xdr:row>6</xdr:row>
      <xdr:rowOff>1797051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4806211-7177-4A14-88F3-5B608DE3F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118100" y="64433451"/>
          <a:ext cx="1333806" cy="1752600"/>
        </a:xfrm>
        <a:prstGeom prst="rect">
          <a:avLst/>
        </a:prstGeom>
      </xdr:spPr>
    </xdr:pic>
    <xdr:clientData/>
  </xdr:twoCellAnchor>
  <xdr:twoCellAnchor>
    <xdr:from>
      <xdr:col>2</xdr:col>
      <xdr:colOff>152401</xdr:colOff>
      <xdr:row>14</xdr:row>
      <xdr:rowOff>55374</xdr:rowOff>
    </xdr:from>
    <xdr:to>
      <xdr:col>2</xdr:col>
      <xdr:colOff>1612901</xdr:colOff>
      <xdr:row>14</xdr:row>
      <xdr:rowOff>1879600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32AF933A-1C81-4173-85D6-FCD570704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086351" y="81760824"/>
          <a:ext cx="1460500" cy="1824226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8</xdr:row>
      <xdr:rowOff>196850</xdr:rowOff>
    </xdr:from>
    <xdr:to>
      <xdr:col>2</xdr:col>
      <xdr:colOff>1643297</xdr:colOff>
      <xdr:row>8</xdr:row>
      <xdr:rowOff>1714500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5911248-D92A-4CB7-89BC-43CB5FB60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022850" y="68433950"/>
          <a:ext cx="1554397" cy="1517650"/>
        </a:xfrm>
        <a:prstGeom prst="rect">
          <a:avLst/>
        </a:prstGeom>
      </xdr:spPr>
    </xdr:pic>
    <xdr:clientData/>
  </xdr:twoCellAnchor>
  <xdr:twoCellAnchor>
    <xdr:from>
      <xdr:col>2</xdr:col>
      <xdr:colOff>58918</xdr:colOff>
      <xdr:row>32</xdr:row>
      <xdr:rowOff>65464</xdr:rowOff>
    </xdr:from>
    <xdr:to>
      <xdr:col>2</xdr:col>
      <xdr:colOff>1397237</xdr:colOff>
      <xdr:row>32</xdr:row>
      <xdr:rowOff>1857688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49BAF832-7F96-4664-BD99-49B602F41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992868" y="122175964"/>
          <a:ext cx="1338319" cy="1792224"/>
        </a:xfrm>
        <a:prstGeom prst="rect">
          <a:avLst/>
        </a:prstGeom>
      </xdr:spPr>
    </xdr:pic>
    <xdr:clientData/>
  </xdr:twoCellAnchor>
  <xdr:twoCellAnchor>
    <xdr:from>
      <xdr:col>2</xdr:col>
      <xdr:colOff>67235</xdr:colOff>
      <xdr:row>22</xdr:row>
      <xdr:rowOff>316774</xdr:rowOff>
    </xdr:from>
    <xdr:to>
      <xdr:col>2</xdr:col>
      <xdr:colOff>1554706</xdr:colOff>
      <xdr:row>22</xdr:row>
      <xdr:rowOff>1419972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C6B8C02D-0BA1-401E-AA4A-21467BEF8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7235" y="39851127"/>
          <a:ext cx="1487471" cy="1103198"/>
        </a:xfrm>
        <a:prstGeom prst="rect">
          <a:avLst/>
        </a:prstGeom>
      </xdr:spPr>
    </xdr:pic>
    <xdr:clientData/>
  </xdr:twoCellAnchor>
  <xdr:twoCellAnchor>
    <xdr:from>
      <xdr:col>2</xdr:col>
      <xdr:colOff>89647</xdr:colOff>
      <xdr:row>36</xdr:row>
      <xdr:rowOff>78442</xdr:rowOff>
    </xdr:from>
    <xdr:to>
      <xdr:col>2</xdr:col>
      <xdr:colOff>1662029</xdr:colOff>
      <xdr:row>36</xdr:row>
      <xdr:rowOff>1729443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7A3034-A167-4ED0-937E-A0335ED19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9647" y="83719148"/>
          <a:ext cx="1572382" cy="1651001"/>
        </a:xfrm>
        <a:prstGeom prst="rect">
          <a:avLst/>
        </a:prstGeom>
      </xdr:spPr>
    </xdr:pic>
    <xdr:clientData/>
  </xdr:twoCellAnchor>
  <xdr:twoCellAnchor>
    <xdr:from>
      <xdr:col>2</xdr:col>
      <xdr:colOff>100853</xdr:colOff>
      <xdr:row>15</xdr:row>
      <xdr:rowOff>22412</xdr:rowOff>
    </xdr:from>
    <xdr:to>
      <xdr:col>2</xdr:col>
      <xdr:colOff>1561353</xdr:colOff>
      <xdr:row>15</xdr:row>
      <xdr:rowOff>1846638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DCE6DC-BAA0-4CD3-82EA-F1C2526BF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0853" y="25840765"/>
          <a:ext cx="1460500" cy="1824226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2</xdr:row>
      <xdr:rowOff>107950</xdr:rowOff>
    </xdr:from>
    <xdr:to>
      <xdr:col>2</xdr:col>
      <xdr:colOff>1054100</xdr:colOff>
      <xdr:row>2</xdr:row>
      <xdr:rowOff>1804995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4A95742-65ED-446B-95D2-1FB98E88E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66700" y="2800350"/>
          <a:ext cx="790575" cy="77795"/>
        </a:xfrm>
        <a:prstGeom prst="rect">
          <a:avLst/>
        </a:prstGeom>
      </xdr:spPr>
    </xdr:pic>
    <xdr:clientData/>
  </xdr:twoCellAnchor>
  <xdr:twoCellAnchor>
    <xdr:from>
      <xdr:col>2</xdr:col>
      <xdr:colOff>958851</xdr:colOff>
      <xdr:row>2</xdr:row>
      <xdr:rowOff>190499</xdr:rowOff>
    </xdr:from>
    <xdr:to>
      <xdr:col>2</xdr:col>
      <xdr:colOff>1755488</xdr:colOff>
      <xdr:row>2</xdr:row>
      <xdr:rowOff>1751034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CD1EC61-D1FC-4D5A-AA4D-EC2198E76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62026" y="2876549"/>
          <a:ext cx="793462" cy="0"/>
        </a:xfrm>
        <a:prstGeom prst="rect">
          <a:avLst/>
        </a:prstGeom>
      </xdr:spPr>
    </xdr:pic>
    <xdr:clientData/>
  </xdr:twoCellAnchor>
  <xdr:twoCellAnchor>
    <xdr:from>
      <xdr:col>2</xdr:col>
      <xdr:colOff>231401</xdr:colOff>
      <xdr:row>3</xdr:row>
      <xdr:rowOff>135218</xdr:rowOff>
    </xdr:from>
    <xdr:to>
      <xdr:col>2</xdr:col>
      <xdr:colOff>1124678</xdr:colOff>
      <xdr:row>3</xdr:row>
      <xdr:rowOff>1859243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2C38480-5339-4385-958C-A6E666D2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31401" y="2835836"/>
          <a:ext cx="893277" cy="1724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4</xdr:row>
      <xdr:rowOff>82551</xdr:rowOff>
    </xdr:from>
    <xdr:to>
      <xdr:col>2</xdr:col>
      <xdr:colOff>1032134</xdr:colOff>
      <xdr:row>4</xdr:row>
      <xdr:rowOff>1670051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725E20-12BD-422D-AF9B-552ED979A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177990501"/>
          <a:ext cx="879734" cy="1587500"/>
        </a:xfrm>
        <a:prstGeom prst="rect">
          <a:avLst/>
        </a:prstGeom>
      </xdr:spPr>
    </xdr:pic>
    <xdr:clientData/>
  </xdr:twoCellAnchor>
  <xdr:twoCellAnchor>
    <xdr:from>
      <xdr:col>2</xdr:col>
      <xdr:colOff>1136650</xdr:colOff>
      <xdr:row>4</xdr:row>
      <xdr:rowOff>1295400</xdr:rowOff>
    </xdr:from>
    <xdr:to>
      <xdr:col>2</xdr:col>
      <xdr:colOff>1624424</xdr:colOff>
      <xdr:row>4</xdr:row>
      <xdr:rowOff>1682750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D9E767-583F-4A35-9B7D-398667DA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0600" y="179203350"/>
          <a:ext cx="487774" cy="387350"/>
        </a:xfrm>
        <a:prstGeom prst="rect">
          <a:avLst/>
        </a:prstGeom>
      </xdr:spPr>
    </xdr:pic>
    <xdr:clientData/>
  </xdr:twoCellAnchor>
  <xdr:twoCellAnchor>
    <xdr:from>
      <xdr:col>2</xdr:col>
      <xdr:colOff>1035050</xdr:colOff>
      <xdr:row>3</xdr:row>
      <xdr:rowOff>1199147</xdr:rowOff>
    </xdr:from>
    <xdr:to>
      <xdr:col>2</xdr:col>
      <xdr:colOff>1784350</xdr:colOff>
      <xdr:row>3</xdr:row>
      <xdr:rowOff>1849855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876E44F-56CE-4ECD-B334-CC90E17BB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69000" y="175258997"/>
          <a:ext cx="682625" cy="650708"/>
        </a:xfrm>
        <a:prstGeom prst="rect">
          <a:avLst/>
        </a:prstGeom>
      </xdr:spPr>
    </xdr:pic>
    <xdr:clientData/>
  </xdr:twoCellAnchor>
  <xdr:twoCellAnchor>
    <xdr:from>
      <xdr:col>2</xdr:col>
      <xdr:colOff>88902</xdr:colOff>
      <xdr:row>3</xdr:row>
      <xdr:rowOff>317500</xdr:rowOff>
    </xdr:from>
    <xdr:to>
      <xdr:col>2</xdr:col>
      <xdr:colOff>953584</xdr:colOff>
      <xdr:row>3</xdr:row>
      <xdr:rowOff>1816100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0F03E0C-9470-4A40-9A28-27D4C36CB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22852" y="174377350"/>
          <a:ext cx="864682" cy="1498600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4</xdr:row>
      <xdr:rowOff>0</xdr:rowOff>
    </xdr:from>
    <xdr:to>
      <xdr:col>2</xdr:col>
      <xdr:colOff>1746250</xdr:colOff>
      <xdr:row>4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725BAB5-8FCF-4F9F-A58B-4318E265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60950" y="176034701"/>
          <a:ext cx="1590675" cy="1873050"/>
        </a:xfrm>
        <a:prstGeom prst="rect">
          <a:avLst/>
        </a:prstGeom>
      </xdr:spPr>
    </xdr:pic>
    <xdr:clientData/>
  </xdr:twoCellAnchor>
  <xdr:twoCellAnchor>
    <xdr:from>
      <xdr:col>2</xdr:col>
      <xdr:colOff>120650</xdr:colOff>
      <xdr:row>8</xdr:row>
      <xdr:rowOff>69850</xdr:rowOff>
    </xdr:from>
    <xdr:to>
      <xdr:col>2</xdr:col>
      <xdr:colOff>1365113</xdr:colOff>
      <xdr:row>8</xdr:row>
      <xdr:rowOff>1746250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EB9D690-FE84-46D5-B594-AAB4EC049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54600" y="206838550"/>
          <a:ext cx="1244463" cy="1676400"/>
        </a:xfrm>
        <a:prstGeom prst="rect">
          <a:avLst/>
        </a:prstGeom>
      </xdr:spPr>
    </xdr:pic>
    <xdr:clientData/>
  </xdr:twoCellAnchor>
  <xdr:twoCellAnchor>
    <xdr:from>
      <xdr:col>2</xdr:col>
      <xdr:colOff>82550</xdr:colOff>
      <xdr:row>7</xdr:row>
      <xdr:rowOff>221350</xdr:rowOff>
    </xdr:from>
    <xdr:to>
      <xdr:col>2</xdr:col>
      <xdr:colOff>1638300</xdr:colOff>
      <xdr:row>7</xdr:row>
      <xdr:rowOff>1764861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499F035A-920D-44D3-89F2-AC1352261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16500" y="197369800"/>
          <a:ext cx="1555750" cy="1543511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6</xdr:row>
      <xdr:rowOff>0</xdr:rowOff>
    </xdr:from>
    <xdr:to>
      <xdr:col>2</xdr:col>
      <xdr:colOff>1727201</xdr:colOff>
      <xdr:row>6</xdr:row>
      <xdr:rowOff>1711942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FB8FE50E-4CE8-4A83-9905-2569D1FE1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33951" y="195224400"/>
          <a:ext cx="1717675" cy="171194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1275172</xdr:colOff>
      <xdr:row>5</xdr:row>
      <xdr:rowOff>1792224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488924E1-A1FC-41B8-A79C-2D89CDDB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33950" y="183680100"/>
          <a:ext cx="1275172" cy="1792224"/>
        </a:xfrm>
        <a:prstGeom prst="rect">
          <a:avLst/>
        </a:prstGeom>
      </xdr:spPr>
    </xdr:pic>
    <xdr:clientData/>
  </xdr:twoCellAnchor>
  <xdr:twoCellAnchor>
    <xdr:from>
      <xdr:col>2</xdr:col>
      <xdr:colOff>145675</xdr:colOff>
      <xdr:row>2</xdr:row>
      <xdr:rowOff>134471</xdr:rowOff>
    </xdr:from>
    <xdr:to>
      <xdr:col>2</xdr:col>
      <xdr:colOff>773205</xdr:colOff>
      <xdr:row>2</xdr:row>
      <xdr:rowOff>1479283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476824-34C3-438F-BA74-505E9603F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5675" y="896471"/>
          <a:ext cx="627530" cy="1344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101601</xdr:colOff>
      <xdr:row>2</xdr:row>
      <xdr:rowOff>152401</xdr:rowOff>
    </xdr:from>
    <xdr:to>
      <xdr:col>2</xdr:col>
      <xdr:colOff>1587501</xdr:colOff>
      <xdr:row>2</xdr:row>
      <xdr:rowOff>1333501</xdr:rowOff>
    </xdr:to>
    <xdr:pic>
      <xdr:nvPicPr>
        <xdr:cNvPr id="3" name="image58.png" title="Image">
          <a:extLst>
            <a:ext uri="{FF2B5EF4-FFF2-40B4-BE49-F238E27FC236}">
              <a16:creationId xmlns:a16="http://schemas.microsoft.com/office/drawing/2014/main" id="{177AA6C2-BF6B-4C25-BF26-0216ECD355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35551" y="166516051"/>
          <a:ext cx="1485900" cy="11811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76200</xdr:colOff>
      <xdr:row>3</xdr:row>
      <xdr:rowOff>152401</xdr:rowOff>
    </xdr:from>
    <xdr:to>
      <xdr:col>2</xdr:col>
      <xdr:colOff>1225550</xdr:colOff>
      <xdr:row>3</xdr:row>
      <xdr:rowOff>1333501</xdr:rowOff>
    </xdr:to>
    <xdr:pic>
      <xdr:nvPicPr>
        <xdr:cNvPr id="4" name="image68.png" title="Image">
          <a:extLst>
            <a:ext uri="{FF2B5EF4-FFF2-40B4-BE49-F238E27FC236}">
              <a16:creationId xmlns:a16="http://schemas.microsoft.com/office/drawing/2014/main" id="{D257610C-4EE3-488B-BFB1-6D6FA4DA7ED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10150" y="158819851"/>
          <a:ext cx="1149350" cy="11811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69850</xdr:colOff>
      <xdr:row>4</xdr:row>
      <xdr:rowOff>107950</xdr:rowOff>
    </xdr:from>
    <xdr:to>
      <xdr:col>2</xdr:col>
      <xdr:colOff>863600</xdr:colOff>
      <xdr:row>4</xdr:row>
      <xdr:rowOff>958850</xdr:rowOff>
    </xdr:to>
    <xdr:pic>
      <xdr:nvPicPr>
        <xdr:cNvPr id="43" name="image72.png">
          <a:extLst>
            <a:ext uri="{FF2B5EF4-FFF2-40B4-BE49-F238E27FC236}">
              <a16:creationId xmlns:a16="http://schemas.microsoft.com/office/drawing/2014/main" id="{B8DE9C79-F586-401A-9D7A-151C2B7E3A2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03800" y="162623500"/>
          <a:ext cx="793750" cy="8509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152400</xdr:colOff>
      <xdr:row>4</xdr:row>
      <xdr:rowOff>901701</xdr:rowOff>
    </xdr:from>
    <xdr:to>
      <xdr:col>2</xdr:col>
      <xdr:colOff>1657350</xdr:colOff>
      <xdr:row>4</xdr:row>
      <xdr:rowOff>1845010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8EF91B5-C979-4016-B760-09D974BB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86350" y="163417251"/>
          <a:ext cx="1504950" cy="943309"/>
        </a:xfrm>
        <a:prstGeom prst="rect">
          <a:avLst/>
        </a:prstGeom>
      </xdr:spPr>
    </xdr:pic>
    <xdr:clientData/>
  </xdr:twoCellAnchor>
  <xdr:twoCellAnchor>
    <xdr:from>
      <xdr:col>2</xdr:col>
      <xdr:colOff>990600</xdr:colOff>
      <xdr:row>3</xdr:row>
      <xdr:rowOff>0</xdr:rowOff>
    </xdr:from>
    <xdr:to>
      <xdr:col>2</xdr:col>
      <xdr:colOff>1749385</xdr:colOff>
      <xdr:row>3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6C98428-76B7-4336-8EB9-9C82BFAEC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24550" y="164795200"/>
          <a:ext cx="720685" cy="1460500"/>
        </a:xfrm>
        <a:prstGeom prst="rect">
          <a:avLst/>
        </a:prstGeom>
      </xdr:spPr>
    </xdr:pic>
    <xdr:clientData/>
  </xdr:twoCellAnchor>
  <xdr:twoCellAnchor>
    <xdr:from>
      <xdr:col>2</xdr:col>
      <xdr:colOff>958851</xdr:colOff>
      <xdr:row>5</xdr:row>
      <xdr:rowOff>190499</xdr:rowOff>
    </xdr:from>
    <xdr:to>
      <xdr:col>2</xdr:col>
      <xdr:colOff>1755488</xdr:colOff>
      <xdr:row>5</xdr:row>
      <xdr:rowOff>1751034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FEBDE-3C1E-4FC4-B106-3134B1A7C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0756" y="933449"/>
          <a:ext cx="794732" cy="1560535"/>
        </a:xfrm>
        <a:prstGeom prst="rect">
          <a:avLst/>
        </a:prstGeom>
      </xdr:spPr>
    </xdr:pic>
    <xdr:clientData/>
  </xdr:twoCellAnchor>
  <xdr:twoCellAnchor>
    <xdr:from>
      <xdr:col>2</xdr:col>
      <xdr:colOff>990600</xdr:colOff>
      <xdr:row>6</xdr:row>
      <xdr:rowOff>355600</xdr:rowOff>
    </xdr:from>
    <xdr:to>
      <xdr:col>2</xdr:col>
      <xdr:colOff>1749385</xdr:colOff>
      <xdr:row>6</xdr:row>
      <xdr:rowOff>1816100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8E534A-0E38-409B-B120-8DA0FC0B5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0600" y="6874510"/>
          <a:ext cx="758785" cy="1452880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richPivotRecords" Target="richPivot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Zhang, Chuhan" refreshedDate="45951.880420138892" createdVersion="8" refreshedVersion="8" minRefreshableVersion="3" recordCount="45" xr:uid="{6D0B6B3F-6BD5-435B-A518-1DF5942DCC1A}">
  <cacheSource type="worksheet">
    <worksheetSource ref="A2:P47" sheet="TOTAL SKU List"/>
  </cacheSource>
  <cacheFields count="19">
    <cacheField name="Unique Identifier" numFmtId="0">
      <sharedItems containsBlank="1"/>
    </cacheField>
    <cacheField name="Notes" numFmtId="0">
      <sharedItems containsString="0" containsBlank="1" containsNumber="1" containsInteger="1" minValue="0" maxValue="3"/>
    </cacheField>
    <cacheField name="IMAGES" numFmtId="0">
      <sharedItems containsBlank="1"/>
    </cacheField>
    <cacheField name="HWS MATERIAL NUMBER" numFmtId="0">
      <sharedItems/>
    </cacheField>
    <cacheField name="COLLECTION" numFmtId="0">
      <sharedItems count="6">
        <s v="CRAFT"/>
        <s v="FOOD STORAGE"/>
        <s v="KITCHEN ACCESS"/>
        <s v="COOKBOOK"/>
        <s v="ICE"/>
        <s v="DRINKWARE" u="1"/>
      </sharedItems>
    </cacheField>
    <cacheField name="TYPE" numFmtId="0">
      <sharedItems/>
    </cacheField>
    <cacheField name="PRODUCT DESCRIPTION" numFmtId="0">
      <sharedItems/>
    </cacheField>
    <cacheField name="Color" numFmtId="0">
      <sharedItems/>
    </cacheField>
    <cacheField name="UPC" numFmtId="1">
      <sharedItems containsSemiMixedTypes="0" containsString="0" containsNumber="1" containsInteger="1" minValue="810074411325" maxValue="9780999661239"/>
    </cacheField>
    <cacheField name="INNER CP" numFmtId="0">
      <sharedItems containsString="0" containsBlank="1" containsNumber="1" containsInteger="1" minValue="0" maxValue="12"/>
    </cacheField>
    <cacheField name="MASTER CP" numFmtId="0">
      <sharedItems containsSemiMixedTypes="0" containsString="0" containsNumber="1" containsInteger="1" minValue="6" maxValue="96"/>
    </cacheField>
    <cacheField name="QTY AVAILABLE" numFmtId="3">
      <sharedItems containsSemiMixedTypes="0" containsString="0" containsNumber="1" containsInteger="1" minValue="1" maxValue="8313"/>
    </cacheField>
    <cacheField name="MSRP" numFmtId="8">
      <sharedItems containsSemiMixedTypes="0" containsString="0" containsNumber="1" containsInteger="1" minValue="7" maxValue="36"/>
    </cacheField>
    <cacheField name=" EXT. MSRP" numFmtId="6">
      <sharedItems containsSemiMixedTypes="0" containsString="0" containsNumber="1" containsInteger="1" minValue="10" maxValue="207825"/>
    </cacheField>
    <cacheField name="OFFER PRICE" numFmtId="8">
      <sharedItems containsSemiMixedTypes="0" containsString="0" containsNumber="1" minValue="1.05" maxValue="5.3999999999999995"/>
    </cacheField>
    <cacheField name="OFFER PRICE EXT" numFmtId="166">
      <sharedItems containsSemiMixedTypes="0" containsString="0" containsNumber="1" minValue="1.5" maxValue="31173.75"/>
    </cacheField>
    <cacheField name="AUR" numFmtId="0" formula="' EXT. MSRP'/'QTY AVAILABLE'" databaseField="0"/>
    <cacheField name="AUC" numFmtId="0" formula="#NAME?/'QTY AVAILABLE'" databaseField="0"/>
    <cacheField name="Avg Offer" numFmtId="0" formula="'OFFER PRICE EXT'/'QTY AVAILABLE'" databaseField="0"/>
  </cacheFields>
  <extLst>
    <ext xmlns:x14="http://schemas.microsoft.com/office/spreadsheetml/2009/9/main" uri="{725AE2AE-9491-48be-B2B4-4EB974FC3084}">
      <x14:pivotCacheDefinition/>
    </ext>
    <ext xmlns:xxpvi="http://schemas.microsoft.com/office/spreadsheetml/2022/pivotVersionInfo" uri="{9F748A41-CAEA-4470-BF7A-CE61E8FFA7F9}">
      <xxpvi:cacheVersionInfo>
        <xxpvi:lastRefreshFeature>RichData</xxpvi:lastRefreshFeature>
      </xxpvi:cacheVersionInfo>
    </ext>
    <ext xmlns:xprd="http://schemas.microsoft.com/office/spreadsheetml/2022/pivotRichData" uri="{2C874A73-7782-4A18-856F-96AC7E287872}">
      <xprd:richInfo pivotCacheGuid="{6D0B6B3F-6BD5-435B-A518-1DF5942DCC1A}" pivotIgnoreInvalidCache="1" r:id="rId1"/>
    </ext>
  </extLst>
</pivotCacheDefinition>
</file>

<file path=xl/pivotCache/richPivot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MOSCOW MULE CRAFT COCKTAIL SYRUP - 1OZMOSCOW MULE"/>
    <n v="0"/>
    <s v="Picture"/>
    <s v="HL-SYR-1OZ-MM"/>
    <x v="0"/>
    <s v="CRAFT | CCK SYRUP"/>
    <s v="MOSCOW MULE CRAFT COCKTAIL SYRUP - 1OZ"/>
    <s v="MOSCOW MULE"/>
    <n v="853334007944"/>
    <n v="0"/>
    <n v="24"/>
    <n v="209"/>
    <n v="7"/>
    <n v="1463"/>
    <n v="1.05"/>
    <n v="219.45000000000002"/>
  </r>
  <r>
    <s v="PORTER BAG STAND UP | 36 OZBLUSH"/>
    <n v="0"/>
    <s v="Picture"/>
    <s v="HL-PBSU36-BL"/>
    <x v="1"/>
    <s v="BAGS"/>
    <s v="PORTER BAG STAND UP | 36 OZ"/>
    <s v="BLUSH"/>
    <n v="850014034641"/>
    <n v="12"/>
    <n v="24"/>
    <n v="8258"/>
    <n v="15"/>
    <n v="123870"/>
    <n v="2.25"/>
    <n v="18580.5"/>
  </r>
  <r>
    <s v="PORTER BAG STAND UP | 36 OZSLATE"/>
    <n v="0"/>
    <s v="Picture"/>
    <s v="HL-PBSU36-SL"/>
    <x v="1"/>
    <s v="BAGS"/>
    <s v="PORTER BAG STAND UP | 36 OZ"/>
    <s v="SLATE"/>
    <n v="850014034634"/>
    <n v="12"/>
    <n v="24"/>
    <n v="996"/>
    <n v="15"/>
    <n v="14940"/>
    <n v="2.25"/>
    <n v="2241"/>
  </r>
  <r>
    <s v="PORTER BAG STAND UP | 36 OZSAGE"/>
    <n v="0"/>
    <s v="Picture"/>
    <s v="HL-PBSU36-SG"/>
    <x v="1"/>
    <s v="BAGS"/>
    <s v="PORTER BAG STAND UP | 36 OZ"/>
    <s v="SAGE"/>
    <n v="810074419178"/>
    <n v="12"/>
    <n v="24"/>
    <n v="15"/>
    <n v="15"/>
    <n v="225"/>
    <n v="2.25"/>
    <n v="33.75"/>
  </r>
  <r>
    <s v="PORTER BAG STAND UP | 36 OZCREAM"/>
    <n v="0"/>
    <s v="Picture"/>
    <s v="HL-PBSU36-CM"/>
    <x v="1"/>
    <s v="BAGS"/>
    <s v="PORTER BAG STAND UP | 36 OZ"/>
    <s v="CREAM"/>
    <n v="850014034603"/>
    <n v="12"/>
    <n v="24"/>
    <n v="90"/>
    <n v="15"/>
    <n v="1350"/>
    <n v="2.25"/>
    <n v="202.5"/>
  </r>
  <r>
    <s v="PORTER BAG STAND UP | 36 OZOAT"/>
    <n v="0"/>
    <s v="Picture"/>
    <s v="HL-PBSU36-OT"/>
    <x v="1"/>
    <s v="BAGS"/>
    <s v="PORTER BAG STAND UP | 36 OZ"/>
    <s v="OAT"/>
    <n v="810074419109"/>
    <n v="12"/>
    <n v="24"/>
    <n v="9"/>
    <n v="15"/>
    <n v="135"/>
    <n v="2.25"/>
    <n v="20.25"/>
  </r>
  <r>
    <s v="PORTER BAG STAND UP | 36 OZMINT"/>
    <n v="0"/>
    <s v="Picture"/>
    <s v="HL-PBSU36-MT"/>
    <x v="1"/>
    <s v="BAGS"/>
    <s v="PORTER BAG STAND UP | 36 OZ"/>
    <s v="MINT"/>
    <n v="850014034627"/>
    <n v="12"/>
    <n v="24"/>
    <n v="375"/>
    <n v="15"/>
    <n v="5625"/>
    <n v="2.25"/>
    <n v="843.75"/>
  </r>
  <r>
    <s v="PORTER BAG STAND UP | 50 OZSLATE"/>
    <n v="0"/>
    <s v="Picture"/>
    <s v="HL-PBSU50-SL"/>
    <x v="1"/>
    <s v="BAGS"/>
    <s v="PORTER BAG STAND UP | 50 OZ"/>
    <s v="SLATE"/>
    <n v="850014034689"/>
    <n v="12"/>
    <n v="24"/>
    <n v="2173"/>
    <n v="20"/>
    <n v="43460"/>
    <n v="3"/>
    <n v="6519"/>
  </r>
  <r>
    <s v="PORTER BAG STAND UP | 50 OZCHARCOAL"/>
    <n v="0"/>
    <s v="Picture"/>
    <s v="HL-PBSU50-CH"/>
    <x v="1"/>
    <s v="BAGS"/>
    <s v="PORTER BAG STAND UP | 50 OZ"/>
    <s v="CHARCOAL"/>
    <n v="850014034665"/>
    <n v="12"/>
    <n v="24"/>
    <n v="3961"/>
    <n v="20"/>
    <n v="79220"/>
    <n v="3"/>
    <n v="11883"/>
  </r>
  <r>
    <s v="PORTER BAG STAND UP | 50 OZBLUSH"/>
    <n v="0"/>
    <s v="Picture"/>
    <s v="HL-PBSU50-BL"/>
    <x v="1"/>
    <s v="BAGS"/>
    <s v="PORTER BAG STAND UP | 50 OZ"/>
    <s v="BLUSH"/>
    <n v="850014034696"/>
    <n v="12"/>
    <n v="24"/>
    <n v="3040"/>
    <n v="20"/>
    <n v="60800"/>
    <n v="3"/>
    <n v="9120"/>
  </r>
  <r>
    <s v="PORTER BAG STAND UP | 50 OZSAGE"/>
    <n v="0"/>
    <s v="Picture"/>
    <s v="HL-PBSU50-SG"/>
    <x v="1"/>
    <s v="BAGS"/>
    <s v="PORTER BAG STAND UP | 50 OZ"/>
    <s v="SAGE"/>
    <n v="810074419185"/>
    <n v="12"/>
    <n v="24"/>
    <n v="878"/>
    <n v="20"/>
    <n v="17560"/>
    <n v="3"/>
    <n v="2634"/>
  </r>
  <r>
    <s v="PORTER BAG STAND UP | 50 OZOAT"/>
    <n v="0"/>
    <s v="Picture"/>
    <s v="HL-PBSU50-OT"/>
    <x v="1"/>
    <s v="BAGS"/>
    <s v="PORTER BAG STAND UP | 50 OZ"/>
    <s v="OAT"/>
    <n v="810074419116"/>
    <n v="12"/>
    <n v="24"/>
    <n v="785"/>
    <n v="20"/>
    <n v="15700"/>
    <n v="3"/>
    <n v="2355"/>
  </r>
  <r>
    <s v="STORAGE | 10 OZ | SNACK BAGCHARCOAL"/>
    <n v="0"/>
    <s v="Picture"/>
    <s v="HL-PB10-CH"/>
    <x v="1"/>
    <s v="BAGS"/>
    <s v="STORAGE | 10 OZ | SNACK BAG"/>
    <s v="CHARCOAL"/>
    <n v="850014034467"/>
    <n v="12"/>
    <n v="48"/>
    <n v="4797"/>
    <n v="10"/>
    <n v="47970"/>
    <n v="1.5"/>
    <n v="7195.5"/>
  </r>
  <r>
    <s v="STORAGE | 10 OZ | SNACK BAGMINT"/>
    <n v="0"/>
    <m/>
    <s v="HL-PB10-MT"/>
    <x v="1"/>
    <s v="BAGS"/>
    <s v="STORAGE | 10 OZ | SNACK BAG"/>
    <s v="MINT"/>
    <n v="850014034474"/>
    <n v="12"/>
    <n v="48"/>
    <n v="2629"/>
    <n v="10"/>
    <n v="26290"/>
    <n v="1.5"/>
    <n v="3943.5"/>
  </r>
  <r>
    <s v="STORAGE | 10 OZ | SNACK BAGBLUSH"/>
    <n v="0"/>
    <m/>
    <s v="HL-PB10-BL"/>
    <x v="1"/>
    <s v="BAGS"/>
    <s v="STORAGE | 10 OZ | SNACK BAG"/>
    <s v="BLUSH"/>
    <n v="850014034498"/>
    <n v="12"/>
    <n v="48"/>
    <n v="2277"/>
    <n v="10"/>
    <n v="22770"/>
    <n v="1.5"/>
    <n v="3415.5"/>
  </r>
  <r>
    <s v="STORAGE | 10 OZ | SNACK BAGCREAM"/>
    <n v="0"/>
    <m/>
    <s v="HL-PB10-CM"/>
    <x v="1"/>
    <s v="BAGS"/>
    <s v="STORAGE | 10 OZ | SNACK BAG"/>
    <s v="CREAM"/>
    <n v="850014034450"/>
    <n v="12"/>
    <n v="48"/>
    <n v="1884"/>
    <n v="10"/>
    <n v="18840"/>
    <n v="1.5"/>
    <n v="2826"/>
  </r>
  <r>
    <s v="STORAGE | 10 OZ | SNACK BAGSAGE"/>
    <n v="0"/>
    <m/>
    <s v="HL-PB10-SG"/>
    <x v="1"/>
    <s v="BAGS"/>
    <s v="STORAGE | 10 OZ | SNACK BAG"/>
    <s v="SAGE"/>
    <n v="810074419147"/>
    <n v="12"/>
    <n v="48"/>
    <n v="908"/>
    <n v="10"/>
    <n v="9080"/>
    <n v="1.5"/>
    <n v="1362"/>
  </r>
  <r>
    <s v="STORAGE | 10 OZ | SNACK BAGOAT"/>
    <n v="0"/>
    <m/>
    <s v="HL-PB10-OT"/>
    <x v="1"/>
    <s v="BAGS"/>
    <s v="STORAGE | 10 OZ | SNACK BAG"/>
    <s v="OAT"/>
    <n v="810074419079"/>
    <n v="12"/>
    <n v="48"/>
    <n v="872"/>
    <n v="10"/>
    <n v="8720"/>
    <n v="1.5"/>
    <n v="1308"/>
  </r>
  <r>
    <s v="STORAGE | 10 OZ | SNACK BAGSLATE"/>
    <n v="0"/>
    <m/>
    <s v="HL-PB10-SL"/>
    <x v="1"/>
    <s v="BAGS"/>
    <s v="STORAGE | 10 OZ | SNACK BAG"/>
    <s v="SLATE"/>
    <n v="850014034481"/>
    <n v="12"/>
    <n v="48"/>
    <n v="1"/>
    <n v="10"/>
    <n v="10"/>
    <n v="1.5"/>
    <n v="1.5"/>
  </r>
  <r>
    <s v="STORAGE | 34 OZ | SANDWICH BAGMINT"/>
    <n v="0"/>
    <m/>
    <s v="HL-PB34-MT-T"/>
    <x v="1"/>
    <s v="BAGS"/>
    <s v="STORAGE | 34 OZ | SANDWICH BAG"/>
    <s v="MINT"/>
    <n v="810074411325"/>
    <n v="12"/>
    <n v="48"/>
    <n v="1762"/>
    <n v="13"/>
    <n v="22906"/>
    <n v="1.95"/>
    <n v="3435.9"/>
  </r>
  <r>
    <s v="STORAGE | 34 OZ | SANDWICH BAGCHARCOAL"/>
    <n v="0"/>
    <m/>
    <s v="HL-PB34-CH"/>
    <x v="1"/>
    <s v="BAGS"/>
    <s v="STORAGE | 34 OZ | SANDWICH BAG"/>
    <s v="CHARCOAL"/>
    <n v="850014034511"/>
    <n v="12"/>
    <n v="48"/>
    <n v="3765"/>
    <n v="13"/>
    <n v="48945"/>
    <n v="1.95"/>
    <n v="7341.75"/>
  </r>
  <r>
    <s v="STORAGE | 34 OZ | SANDWICH BAGBLUSH"/>
    <n v="0"/>
    <m/>
    <s v="HL-PB34-BL"/>
    <x v="1"/>
    <s v="BAGS"/>
    <s v="STORAGE | 34 OZ | SANDWICH BAG"/>
    <s v="BLUSH"/>
    <n v="850014034542"/>
    <n v="12"/>
    <n v="48"/>
    <n v="566"/>
    <n v="13"/>
    <n v="7358"/>
    <n v="1.95"/>
    <n v="1103.7"/>
  </r>
  <r>
    <s v="STORAGE | 46 OZ | STORAGE BAGSMINT"/>
    <n v="3"/>
    <m/>
    <s v="HL-PB46-MT"/>
    <x v="1"/>
    <s v="BAGS"/>
    <s v="STORAGE | 46 OZ | STORAGE BAGS"/>
    <s v="MINT"/>
    <n v="850014034566"/>
    <n v="12"/>
    <n v="48"/>
    <n v="6413"/>
    <n v="20"/>
    <n v="128260"/>
    <n v="3"/>
    <n v="19239"/>
  </r>
  <r>
    <s v="STORAGE | 46 OZ | STORAGE BAGSBLUSH"/>
    <n v="0"/>
    <m/>
    <s v="HL-PB46-BL"/>
    <x v="1"/>
    <s v="BAGS"/>
    <s v="STORAGE | 46 OZ | STORAGE BAGS"/>
    <s v="BLUSH"/>
    <n v="850014034597"/>
    <n v="12"/>
    <n v="48"/>
    <n v="5084"/>
    <n v="20"/>
    <n v="101680"/>
    <n v="3"/>
    <n v="15252"/>
  </r>
  <r>
    <s v="STORAGE | 46 OZ | STORAGE BAGSSLATE"/>
    <n v="0"/>
    <m/>
    <s v="HL-PB46-SL"/>
    <x v="1"/>
    <s v="BAGS"/>
    <s v="STORAGE | 46 OZ | STORAGE BAGS"/>
    <s v="SLATE"/>
    <n v="850014034580"/>
    <n v="12"/>
    <n v="48"/>
    <n v="2710"/>
    <n v="20"/>
    <n v="54200"/>
    <n v="3"/>
    <n v="8130"/>
  </r>
  <r>
    <s v="STORAGE | 46 OZ | STORAGE BAGSCHARCOAL"/>
    <n v="0"/>
    <m/>
    <s v="HL-PB46-CH"/>
    <x v="1"/>
    <s v="BAGS"/>
    <s v="STORAGE | 46 OZ | STORAGE BAGS"/>
    <s v="CHARCOAL"/>
    <n v="850014034566"/>
    <n v="12"/>
    <n v="48"/>
    <n v="3050"/>
    <n v="20"/>
    <n v="61000"/>
    <n v="3"/>
    <n v="9150"/>
  </r>
  <r>
    <s v="STORAGE | 46 OZ | STORAGE BAGSOAT"/>
    <n v="0"/>
    <m/>
    <s v="HL-PB46-OT"/>
    <x v="1"/>
    <s v="BAGS"/>
    <s v="STORAGE | 46 OZ | STORAGE BAGS"/>
    <s v="OAT"/>
    <n v="810074419093"/>
    <n v="12"/>
    <n v="48"/>
    <n v="2269"/>
    <n v="20"/>
    <n v="45380"/>
    <n v="3"/>
    <n v="6807"/>
  </r>
  <r>
    <s v="STORAGE | 46 OZ | STORAGE BAGSSAGE"/>
    <n v="0"/>
    <m/>
    <s v="HL-PB46-SG"/>
    <x v="1"/>
    <s v="BAGS"/>
    <s v="STORAGE | 46 OZ | STORAGE BAGS"/>
    <s v="SAGE"/>
    <n v="810074419161"/>
    <n v="12"/>
    <n v="48"/>
    <n v="1618"/>
    <n v="20"/>
    <n v="32360"/>
    <n v="3"/>
    <n v="4854"/>
  </r>
  <r>
    <s v="STORAGE | 46 OZ | STORAGE BAGSCREAM"/>
    <n v="0"/>
    <m/>
    <s v="HL-PB46-CM"/>
    <x v="1"/>
    <s v="BAGS"/>
    <s v="STORAGE | 46 OZ | STORAGE BAGS"/>
    <s v="CREAM"/>
    <n v="850014034559"/>
    <n v="12"/>
    <n v="48"/>
    <n v="2"/>
    <n v="20"/>
    <n v="40"/>
    <n v="3"/>
    <n v="6"/>
  </r>
  <r>
    <s v="UTENSIL BUNDLENAVY "/>
    <n v="0"/>
    <m/>
    <s v="HL-PUT-NV"/>
    <x v="2"/>
    <s v="MAKE &amp; TAKE"/>
    <s v="UTENSIL BUNDLE"/>
    <s v="NAVY "/>
    <n v="850024435537"/>
    <n v="12"/>
    <n v="96"/>
    <n v="499"/>
    <n v="15"/>
    <n v="7485"/>
    <n v="2.25"/>
    <n v="1122.75"/>
  </r>
  <r>
    <s v="ROLL TIGHT BAG  (36OZ)CREAM"/>
    <n v="0"/>
    <m/>
    <s v="HL-RTB36-CL"/>
    <x v="1"/>
    <s v="ROLL TIGHT BAGS"/>
    <s v="ROLL TIGHT BAG  (36OZ)"/>
    <s v="CREAM"/>
    <n v="810074416160"/>
    <n v="6"/>
    <n v="48"/>
    <n v="2446"/>
    <n v="10"/>
    <n v="24460"/>
    <n v="1.5"/>
    <n v="3669"/>
  </r>
  <r>
    <s v="ROLL TIGHT BAG  (50OZ)CREAM"/>
    <n v="0"/>
    <m/>
    <s v="HL-RTB50-CL"/>
    <x v="1"/>
    <s v="BAGS"/>
    <s v="ROLL TIGHT BAG  (50OZ)"/>
    <s v="CREAM"/>
    <n v="810074416177"/>
    <n v="6"/>
    <n v="48"/>
    <n v="2380"/>
    <n v="12"/>
    <n v="28560"/>
    <n v="1.7999999999999998"/>
    <n v="4284"/>
  </r>
  <r>
    <s v="THE STRETCH BAKING LID BUNDLE OF 3 (5X9&quot;, 8X8&quot; &amp; 9X13&quot;)CLEAR"/>
    <n v="0"/>
    <m/>
    <s v="HL-BSLIDSET3-CL"/>
    <x v="1"/>
    <s v="STRETCH LIDS"/>
    <s v="THE STRETCH BAKING LID BUNDLE OF 3 (5X9&quot;, 8X8&quot; &amp; 9X13&quot;)"/>
    <s v="CLEAR"/>
    <n v="810074415965"/>
    <n v="0"/>
    <n v="6"/>
    <n v="1699"/>
    <n v="24"/>
    <n v="40776"/>
    <n v="3.5999999999999996"/>
    <n v="6116.4"/>
  </r>
  <r>
    <s v="EAT WHAT YOU WATCHN/A"/>
    <n v="0"/>
    <m/>
    <s v="HL-9780998739953"/>
    <x v="3"/>
    <s v="BOOKS"/>
    <s v="EAT WHAT YOU WATCH"/>
    <s v="N/A"/>
    <n v="855113007442"/>
    <n v="6"/>
    <n v="24"/>
    <n v="8313"/>
    <n v="25"/>
    <n v="207825"/>
    <n v="3.75"/>
    <n v="31173.75"/>
  </r>
  <r>
    <s v="RANCHN/A"/>
    <n v="0"/>
    <m/>
    <s v="HL-9780999661239"/>
    <x v="3"/>
    <s v="BOOKS"/>
    <s v="RANCH"/>
    <s v="N/A"/>
    <n v="9780999661239"/>
    <n v="6"/>
    <n v="12"/>
    <n v="168"/>
    <n v="25"/>
    <n v="4200"/>
    <n v="3.75"/>
    <n v="630"/>
  </r>
  <r>
    <s v="MATCHA SHAKERN/A"/>
    <n v="0"/>
    <m/>
    <s v="HL-DV-MAT-SHAKER-OB"/>
    <x v="2"/>
    <s v="HOST"/>
    <s v="MATCHA SHAKER"/>
    <s v="N/A"/>
    <n v="855113007282"/>
    <n v="6"/>
    <n v="24"/>
    <n v="52"/>
    <n v="25"/>
    <n v="1300"/>
    <n v="3.75"/>
    <n v="195"/>
  </r>
  <r>
    <s v="HYDROPODN/A"/>
    <n v="0"/>
    <m/>
    <s v="HL-HYDROPOD"/>
    <x v="2"/>
    <s v="HYDROPOD"/>
    <s v="HYDROPOD"/>
    <s v="N/A"/>
    <n v="851533008212"/>
    <n v="6"/>
    <n v="24"/>
    <n v="6507"/>
    <n v="25"/>
    <n v="162675"/>
    <n v="3.75"/>
    <n v="24401.25"/>
  </r>
  <r>
    <s v="COCKTAIL ICE | AMPERSANDCHARCOAL"/>
    <n v="0"/>
    <m/>
    <s v="HL-ICE-AMP-CH"/>
    <x v="4"/>
    <s v="COCKTAIL"/>
    <s v="COCKTAIL ICE | AMPERSAND"/>
    <s v="CHARCOAL"/>
    <n v="810074412537"/>
    <n v="6"/>
    <n v="72"/>
    <n v="2407"/>
    <n v="18"/>
    <n v="43326"/>
    <n v="2.6999999999999997"/>
    <n v="6498.9"/>
  </r>
  <r>
    <s v="COCKTAIL ICE | LOOPCHARCOAL"/>
    <n v="0"/>
    <m/>
    <s v="HL-ICE-LP-CH"/>
    <x v="4"/>
    <s v="COCKTAIL"/>
    <s v="COCKTAIL ICE | LOOP"/>
    <s v="CHARCOAL"/>
    <n v="810074412551"/>
    <n v="6"/>
    <n v="72"/>
    <n v="6026"/>
    <n v="18"/>
    <n v="108468"/>
    <n v="2.6999999999999997"/>
    <n v="16270.199999999999"/>
  </r>
  <r>
    <s v="CUP CUBE, 6 CUBE TRAYPEAK BLUE"/>
    <n v="0"/>
    <m/>
    <s v="HL-ICE-CC6-BL1"/>
    <x v="4"/>
    <s v="FREEZER ORG"/>
    <s v="CUP CUBE, 6 CUBE TRAY"/>
    <s v="PEAK BLUE"/>
    <n v="850024435063"/>
    <n v="6"/>
    <n v="24"/>
    <n v="2533"/>
    <n v="25"/>
    <n v="63325"/>
    <n v="3.75"/>
    <n v="9498.75"/>
  </r>
  <r>
    <s v="ICE TRAY | 4 CUP CUBE | BUNDLERED"/>
    <n v="0"/>
    <m/>
    <s v="HL-ICE-CC4-RDX2"/>
    <x v="4"/>
    <s v="ICE TRAY | 4 CUP CUBE | BUNDLE"/>
    <s v="ICE TRAY | 4 CUP CUBE | BUNDLE"/>
    <s v="RED"/>
    <n v="810074413763"/>
    <n v="0"/>
    <n v="6"/>
    <n v="37"/>
    <n v="36"/>
    <n v="1332"/>
    <n v="5.3999999999999995"/>
    <n v="199.79999999999998"/>
  </r>
  <r>
    <s v="ICE TRAY | 4 CUP CUBE | BUNDLECHARCOAL"/>
    <n v="0"/>
    <m/>
    <s v="HL-ICE-CC4-CHX2"/>
    <x v="4"/>
    <s v="ICE TRAY | 4 CUP CUBE | BUNDLE"/>
    <s v="ICE TRAY | 4 CUP CUBE | BUNDLE"/>
    <s v="CHARCOAL"/>
    <n v="859644007308"/>
    <n v="0"/>
    <n v="6"/>
    <n v="7"/>
    <n v="36"/>
    <n v="252"/>
    <n v="5.3999999999999995"/>
    <n v="37.799999999999997"/>
  </r>
  <r>
    <s v="EVERYDAY ICE TRAYBLACK"/>
    <n v="0"/>
    <m/>
    <s v="HL-ICE-ED-BK"/>
    <x v="4"/>
    <s v="ICE TRAY | EVERYDAY"/>
    <s v="EVERYDAY ICE TRAY"/>
    <s v="BLACK"/>
    <n v="856334006337"/>
    <n v="6"/>
    <n v="60"/>
    <n v="50"/>
    <n v="14"/>
    <n v="700"/>
    <n v="2.1"/>
    <n v="105"/>
  </r>
  <r>
    <m/>
    <m/>
    <m/>
    <s v="HL-PBSU50-MT"/>
    <x v="1"/>
    <s v="BAGS"/>
    <s v="PORTER BAG STAND UP | 50 OZ"/>
    <s v="MINT"/>
    <n v="850014034672"/>
    <n v="12"/>
    <n v="24"/>
    <n v="3781"/>
    <n v="20"/>
    <n v="75620"/>
    <n v="3"/>
    <n v="11343"/>
  </r>
  <r>
    <m/>
    <m/>
    <m/>
    <s v="HL-BSLID5X9-CLX2"/>
    <x v="1"/>
    <s v="STRETCH LIDS"/>
    <s v="THE STRETCH BAKING LID - 2 PACK (5X9&quot;)"/>
    <s v="CLEAR"/>
    <n v="810074416733"/>
    <m/>
    <n v="6"/>
    <n v="5"/>
    <n v="24"/>
    <n v="120"/>
    <n v="3.5999999999999996"/>
    <n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CA1756-4643-4412-B660-22CC49549F8D}" name="PivotTable1" cacheId="23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6:F12" firstHeaderRow="0" firstDataRow="1" firstDataCol="1"/>
  <pivotFields count="19">
    <pivotField showAll="0"/>
    <pivotField showAll="0"/>
    <pivotField showAll="0"/>
    <pivotField showAll="0"/>
    <pivotField axis="axisRow" showAll="0" sortType="descending">
      <items count="7">
        <item x="0"/>
        <item m="1" x="5"/>
        <item x="1"/>
        <item x="4"/>
        <item x="3"/>
        <item x="2"/>
        <item t="default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showAll="0"/>
    <pivotField showAll="0"/>
    <pivotField showAll="0"/>
    <pivotField showAll="0"/>
    <pivotField numFmtId="1" showAll="0"/>
    <pivotField numFmtId="1" showAll="0"/>
    <pivotField dataField="1" numFmtId="3" showAll="0"/>
    <pivotField numFmtId="8" showAll="0"/>
    <pivotField dataField="1" numFmtId="6" showAll="0"/>
    <pivotField numFmtId="8" showAll="0"/>
    <pivotField dataField="1" numFmtId="164" showAl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1">
    <field x="4"/>
  </rowFields>
  <rowItems count="6">
    <i>
      <x v="2"/>
    </i>
    <i>
      <x v="3"/>
    </i>
    <i>
      <x v="4"/>
    </i>
    <i>
      <x v="5"/>
    </i>
    <i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Qty Available " fld="11" baseField="0" baseItem="0" numFmtId="3"/>
    <dataField name="Ext MSRP " fld="13" baseField="0" baseItem="0" numFmtId="167"/>
    <dataField name="AUR " fld="16" baseField="0" baseItem="0" numFmtId="44"/>
    <dataField name="Offer Price Ext   " fld="15" baseField="4" baseItem="0" numFmtId="44"/>
    <dataField name="Avg Offer Price   " fld="18" subtotal="average" baseField="4" baseItem="0" numFmtId="44"/>
  </dataFields>
  <formats count="11">
    <format dxfId="34">
      <pivotArea field="4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">
      <pivotArea field="4" type="button" dataOnly="0" labelOnly="1" outline="0" axis="axisRow" fieldPosition="0"/>
    </format>
    <format dxfId="3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0">
      <pivotArea field="4" type="button" dataOnly="0" labelOnly="1" outline="0" axis="axisRow" fieldPosition="0"/>
    </format>
    <format dxfId="2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5">
      <pivotArea dataOnly="0" outline="0" fieldPosition="0">
        <references count="1">
          <reference field="4294967294" count="1">
            <x v="4"/>
          </reference>
        </references>
      </pivotArea>
    </format>
    <format dxfId="24">
      <pivotArea outline="0" collapsedLevelsAreSubtotals="1" fieldPosition="0">
        <references count="1">
          <reference field="4294967294" count="3" selected="0"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  <ext xmlns:xxpvi="http://schemas.microsoft.com/office/spreadsheetml/2022/pivotVersionInfo" uri="{9F748A41-CAEA-4470-BF7A-CE61E8FFA7F9}">
      <xxpvi:pivotVersionInfo>
        <xxpvi:lastUpdateFeature>RichData</xxpvi:lastUpdateFeature>
      </xxpvi:pivotVersionInfo>
    </ext>
  </extLst>
</pivotTableDefinition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array.xml><?xml version="1.0" encoding="utf-8"?>
<arrayData xmlns="http://schemas.microsoft.com/office/spreadsheetml/2017/richdata2" count="1">
  <a r="46">
    <v t="r">13</v>
    <v t="r">14</v>
    <v t="r">15</v>
    <v t="r">16</v>
    <v t="r">17</v>
    <v t="r">18</v>
    <v t="r">19</v>
    <v t="r">20</v>
    <v t="r">21</v>
    <v t="r">22</v>
    <v t="r">23</v>
    <v t="r">24</v>
    <v t="r">25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i">2</v>
  </a>
</arrayData>
</file>

<file path=xl/richData/rdrichvalue.xml><?xml version="1.0" encoding="utf-8"?>
<rvData xmlns="http://schemas.microsoft.com/office/spreadsheetml/2017/richdata" count="2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0</v>
    <v>4</v>
  </rv>
  <rv s="0">
    <v>1</v>
    <v>4</v>
  </rv>
  <rv s="0">
    <v>2</v>
    <v>4</v>
  </rv>
  <rv s="0">
    <v>3</v>
    <v>4</v>
  </rv>
  <rv s="0">
    <v>4</v>
    <v>4</v>
  </rv>
  <rv s="0">
    <v>5</v>
    <v>4</v>
  </rv>
  <rv s="0">
    <v>6</v>
    <v>4</v>
  </rv>
  <rv s="0">
    <v>7</v>
    <v>4</v>
  </rv>
  <rv s="0">
    <v>8</v>
    <v>4</v>
  </rv>
  <rv s="0">
    <v>9</v>
    <v>4</v>
  </rv>
  <rv s="0">
    <v>10</v>
    <v>4</v>
  </rv>
  <rv s="0">
    <v>11</v>
    <v>4</v>
  </rv>
  <rv s="0">
    <v>12</v>
    <v>4</v>
  </rv>
  <rv s="1">
    <v>0</v>
  </rv>
  <rv s="2">
    <v>{6D0B6B3F-6BD5-435B-A518-1DF5942DCC1A}</v>
    <v>0</v>
    <v>0</v>
    <v>26</v>
  </rv>
</rvData>
</file>

<file path=xl/richData/rdrichvaluestructure.xml><?xml version="1.0" encoding="utf-8"?>
<rvStructures xmlns="http://schemas.microsoft.com/office/spreadsheetml/2017/richdata" count="3">
  <s t="_localImage">
    <k n="_rvRel:LocalImageIdentifier" t="i"/>
    <k n="CalcOrigin" t="i"/>
  </s>
  <s t="_array">
    <k n="array" t="a"/>
  </s>
  <s t="_datasourcecontainer">
    <k n="%XLUID" t="s"/>
    <k n="_CRID" t="i"/>
    <k n="_Display" t="spb"/>
    <k n="IMAGES" t="r"/>
  </s>
</rvStructures>
</file>

<file path=xl/richData/rdsupportingpropertybag.xml><?xml version="1.0" encoding="utf-8"?>
<supportingPropertyBags xmlns="http://schemas.microsoft.com/office/spreadsheetml/2017/richdata2">
  <spbArrays count="1">
    <a count="4">
      <v t="s">IMAGES</v>
      <v t="s">_CRID</v>
      <v t="s">%XLUID</v>
      <v t="s">_Display</v>
    </a>
  </spbArrays>
  <spbData count="1">
    <spb s="0">
      <v>0</v>
    </spb>
  </spbData>
</supportingPropertyBags>
</file>

<file path=xl/richData/rdsupportingpropertybagstructure.xml><?xml version="1.0" encoding="utf-8"?>
<spbStructures xmlns="http://schemas.microsoft.com/office/spreadsheetml/2017/richdata2" count="1">
  <s>
    <k n="^Order" t="spba"/>
  </s>
</spb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ABC9-3D29-4636-8056-8BC22ACA9EA0}">
  <dimension ref="A6:G23"/>
  <sheetViews>
    <sheetView workbookViewId="0">
      <selection activeCell="B9" sqref="B9:B10"/>
    </sheetView>
  </sheetViews>
  <sheetFormatPr defaultColWidth="8.88671875" defaultRowHeight="14.4" x14ac:dyDescent="0.3"/>
  <cols>
    <col min="1" max="1" width="15.21875" bestFit="1" customWidth="1"/>
    <col min="2" max="2" width="9" bestFit="1" customWidth="1"/>
    <col min="3" max="3" width="11.44140625" style="31" bestFit="1" customWidth="1"/>
    <col min="4" max="4" width="7.88671875" style="31" bestFit="1" customWidth="1"/>
    <col min="5" max="5" width="16.109375" style="41" bestFit="1" customWidth="1"/>
    <col min="6" max="6" width="13.6640625" style="31" bestFit="1" customWidth="1"/>
    <col min="7" max="7" width="19.5546875" style="31" bestFit="1" customWidth="1"/>
  </cols>
  <sheetData>
    <row r="6" spans="1:7" s="29" customFormat="1" ht="28.8" x14ac:dyDescent="0.3">
      <c r="A6" s="32" t="s">
        <v>352</v>
      </c>
      <c r="B6" s="33" t="s">
        <v>349</v>
      </c>
      <c r="C6" s="43" t="s">
        <v>350</v>
      </c>
      <c r="D6" s="33" t="s">
        <v>351</v>
      </c>
      <c r="E6" s="44" t="s">
        <v>354</v>
      </c>
      <c r="F6" s="33" t="s">
        <v>353</v>
      </c>
      <c r="G6"/>
    </row>
    <row r="7" spans="1:7" x14ac:dyDescent="0.3">
      <c r="A7" s="30" t="s">
        <v>194</v>
      </c>
      <c r="B7" s="21">
        <v>71498</v>
      </c>
      <c r="C7" s="42">
        <v>1168230</v>
      </c>
      <c r="D7" s="45">
        <v>16.339338163305268</v>
      </c>
      <c r="E7" s="45">
        <v>175234.49999999997</v>
      </c>
      <c r="F7" s="46">
        <v>2.4509007244957899</v>
      </c>
      <c r="G7"/>
    </row>
    <row r="8" spans="1:7" x14ac:dyDescent="0.3">
      <c r="A8" s="30" t="s">
        <v>163</v>
      </c>
      <c r="B8" s="21">
        <v>11060</v>
      </c>
      <c r="C8" s="42">
        <v>217403</v>
      </c>
      <c r="D8" s="45">
        <v>19.656690777576852</v>
      </c>
      <c r="E8" s="45">
        <v>32610.449999999997</v>
      </c>
      <c r="F8" s="46">
        <v>2.9485036166365277</v>
      </c>
      <c r="G8"/>
    </row>
    <row r="9" spans="1:7" x14ac:dyDescent="0.3">
      <c r="A9" s="30" t="s">
        <v>356</v>
      </c>
      <c r="B9" s="21">
        <v>8481</v>
      </c>
      <c r="C9" s="42">
        <v>212025</v>
      </c>
      <c r="D9" s="45">
        <v>25</v>
      </c>
      <c r="E9" s="45">
        <v>31803.75</v>
      </c>
      <c r="F9" s="46">
        <v>3.75</v>
      </c>
      <c r="G9"/>
    </row>
    <row r="10" spans="1:7" x14ac:dyDescent="0.3">
      <c r="A10" s="30" t="s">
        <v>355</v>
      </c>
      <c r="B10" s="21">
        <v>7058</v>
      </c>
      <c r="C10" s="42">
        <v>171460</v>
      </c>
      <c r="D10" s="45">
        <v>24.29300085009918</v>
      </c>
      <c r="E10" s="45">
        <v>25719</v>
      </c>
      <c r="F10" s="46">
        <v>3.6439501275148767</v>
      </c>
      <c r="G10"/>
    </row>
    <row r="11" spans="1:7" x14ac:dyDescent="0.3">
      <c r="A11" s="30" t="s">
        <v>174</v>
      </c>
      <c r="B11" s="21">
        <v>209</v>
      </c>
      <c r="C11" s="42">
        <v>1463</v>
      </c>
      <c r="D11" s="45">
        <v>7</v>
      </c>
      <c r="E11" s="45">
        <v>219.45000000000002</v>
      </c>
      <c r="F11" s="46">
        <v>1.05</v>
      </c>
      <c r="G11"/>
    </row>
    <row r="12" spans="1:7" x14ac:dyDescent="0.3">
      <c r="A12" s="30" t="s">
        <v>348</v>
      </c>
      <c r="B12" s="21">
        <v>98306</v>
      </c>
      <c r="C12" s="42">
        <v>1770581</v>
      </c>
      <c r="D12" s="45">
        <v>18.010914898378534</v>
      </c>
      <c r="E12" s="45">
        <v>265587.14999999997</v>
      </c>
      <c r="F12" s="46">
        <v>2.7016372347567796</v>
      </c>
      <c r="G12"/>
    </row>
    <row r="13" spans="1:7" x14ac:dyDescent="0.3">
      <c r="C13"/>
      <c r="D13"/>
      <c r="E13"/>
      <c r="F13"/>
      <c r="G13"/>
    </row>
    <row r="14" spans="1:7" x14ac:dyDescent="0.3">
      <c r="G14"/>
    </row>
    <row r="15" spans="1:7" x14ac:dyDescent="0.3">
      <c r="G15"/>
    </row>
    <row r="16" spans="1:7" x14ac:dyDescent="0.3">
      <c r="G16"/>
    </row>
    <row r="17" spans="7:7" x14ac:dyDescent="0.3">
      <c r="G17"/>
    </row>
    <row r="18" spans="7:7" x14ac:dyDescent="0.3">
      <c r="G18"/>
    </row>
    <row r="19" spans="7:7" x14ac:dyDescent="0.3">
      <c r="G19"/>
    </row>
    <row r="20" spans="7:7" x14ac:dyDescent="0.3">
      <c r="G20"/>
    </row>
    <row r="21" spans="7:7" x14ac:dyDescent="0.3">
      <c r="G21"/>
    </row>
    <row r="22" spans="7:7" x14ac:dyDescent="0.3">
      <c r="G22"/>
    </row>
    <row r="23" spans="7:7" x14ac:dyDescent="0.3">
      <c r="G23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8D0A-998D-4D0D-8F31-5F4976C6F404}">
  <dimension ref="A1:XEX47"/>
  <sheetViews>
    <sheetView tabSelected="1" topLeftCell="C1" zoomScale="85" zoomScaleNormal="85" workbookViewId="0">
      <pane ySplit="2" topLeftCell="A24" activePane="bottomLeft" state="frozen"/>
      <selection pane="bottomLeft" activeCell="C2" sqref="A2:XFD2"/>
    </sheetView>
  </sheetViews>
  <sheetFormatPr defaultColWidth="8.88671875" defaultRowHeight="14.4" x14ac:dyDescent="0.3"/>
  <cols>
    <col min="1" max="1" width="65.109375" hidden="1" customWidth="1"/>
    <col min="2" max="2" width="8.88671875" hidden="1" customWidth="1"/>
    <col min="3" max="3" width="25.5546875" customWidth="1"/>
    <col min="4" max="4" width="24.44140625" customWidth="1"/>
    <col min="5" max="5" width="23.44140625" bestFit="1" customWidth="1"/>
    <col min="6" max="6" width="24.44140625" style="29" customWidth="1"/>
    <col min="7" max="7" width="37.44140625" style="29" customWidth="1"/>
    <col min="8" max="8" width="19.109375" bestFit="1" customWidth="1"/>
    <col min="9" max="9" width="16.5546875" bestFit="1" customWidth="1"/>
    <col min="10" max="11" width="14.109375" customWidth="1"/>
    <col min="12" max="12" width="15.88671875" customWidth="1"/>
    <col min="13" max="13" width="8.44140625" bestFit="1" customWidth="1"/>
    <col min="14" max="14" width="14.44140625" bestFit="1" customWidth="1"/>
    <col min="15" max="15" width="15.5546875" customWidth="1"/>
    <col min="16" max="16" width="18.109375" style="48" customWidth="1"/>
  </cols>
  <sheetData>
    <row r="1" spans="1:16" ht="18" x14ac:dyDescent="0.35">
      <c r="F1"/>
      <c r="G1"/>
      <c r="L1" s="36">
        <f>SUM(L3:L47)</f>
        <v>98306</v>
      </c>
      <c r="M1" s="37"/>
      <c r="N1" s="38">
        <f>SUM(N3:N47)</f>
        <v>1770581</v>
      </c>
      <c r="O1" s="39"/>
      <c r="P1" s="39">
        <f>SUM(P3:P47)</f>
        <v>265587.14999999997</v>
      </c>
    </row>
    <row r="2" spans="1:16" ht="41.25" customHeight="1" x14ac:dyDescent="0.3">
      <c r="A2" s="26" t="s">
        <v>346</v>
      </c>
      <c r="B2" s="26" t="s">
        <v>347</v>
      </c>
      <c r="C2" s="26" t="s">
        <v>362</v>
      </c>
      <c r="D2" s="27" t="s">
        <v>361</v>
      </c>
      <c r="E2" s="26" t="s">
        <v>1</v>
      </c>
      <c r="F2" s="27" t="s">
        <v>2</v>
      </c>
      <c r="G2" s="27" t="s">
        <v>3</v>
      </c>
      <c r="H2" s="26" t="s">
        <v>285</v>
      </c>
      <c r="I2" s="26" t="s">
        <v>5</v>
      </c>
      <c r="J2" s="26" t="s">
        <v>360</v>
      </c>
      <c r="K2" s="27" t="s">
        <v>359</v>
      </c>
      <c r="L2" s="27" t="s">
        <v>282</v>
      </c>
      <c r="M2" s="27" t="s">
        <v>6</v>
      </c>
      <c r="N2" s="27" t="s">
        <v>286</v>
      </c>
      <c r="O2" s="27" t="s">
        <v>357</v>
      </c>
      <c r="P2" s="49" t="s">
        <v>358</v>
      </c>
    </row>
    <row r="3" spans="1:16" ht="116.4" customHeight="1" x14ac:dyDescent="0.3">
      <c r="A3" t="str">
        <f t="shared" ref="A3:A45" si="0">G3&amp;H3</f>
        <v>MOSCOW MULE CRAFT COCKTAIL SYRUP - 1OZMOSCOW MULE</v>
      </c>
      <c r="B3">
        <f>COUNTIF(HILCO!B:B,'TOTAL SKU List'!D3)</f>
        <v>0</v>
      </c>
      <c r="C3" t="e" vm="1">
        <v>#VALUE!</v>
      </c>
      <c r="D3" s="25" t="s">
        <v>363</v>
      </c>
      <c r="E3" s="28" t="s">
        <v>174</v>
      </c>
      <c r="F3" s="29" t="s">
        <v>175</v>
      </c>
      <c r="G3" s="29" t="s">
        <v>176</v>
      </c>
      <c r="H3" t="s">
        <v>177</v>
      </c>
      <c r="I3" s="35">
        <v>853334007944</v>
      </c>
      <c r="J3" s="35">
        <v>0</v>
      </c>
      <c r="K3" s="35">
        <v>24</v>
      </c>
      <c r="L3" s="21">
        <v>209</v>
      </c>
      <c r="M3" s="23">
        <v>7</v>
      </c>
      <c r="N3" s="22">
        <f t="shared" ref="N3:N47" si="1">M3*L3</f>
        <v>1463</v>
      </c>
      <c r="O3" s="23">
        <v>1.05</v>
      </c>
      <c r="P3" s="48">
        <f t="shared" ref="P3:P47" si="2">O3*L3</f>
        <v>219.45000000000002</v>
      </c>
    </row>
    <row r="4" spans="1:16" ht="152.1" customHeight="1" x14ac:dyDescent="0.3">
      <c r="A4" t="str">
        <f t="shared" si="0"/>
        <v>PORTER BAG STAND UP | 36 OZBLUSH</v>
      </c>
      <c r="B4">
        <f>COUNTIF(HILCO!B:B,'TOTAL SKU List'!D4)</f>
        <v>0</v>
      </c>
      <c r="C4" t="e" vm="2">
        <v>#VALUE!</v>
      </c>
      <c r="D4" s="25" t="s">
        <v>364</v>
      </c>
      <c r="E4" t="s">
        <v>194</v>
      </c>
      <c r="F4" s="29" t="s">
        <v>191</v>
      </c>
      <c r="G4" s="29" t="s">
        <v>232</v>
      </c>
      <c r="H4" t="s">
        <v>170</v>
      </c>
      <c r="I4" s="35">
        <v>850014034641</v>
      </c>
      <c r="J4" s="35">
        <v>12</v>
      </c>
      <c r="K4" s="35">
        <v>24</v>
      </c>
      <c r="L4" s="21">
        <f>10658-2400</f>
        <v>8258</v>
      </c>
      <c r="M4" s="23">
        <v>15</v>
      </c>
      <c r="N4" s="22">
        <f t="shared" si="1"/>
        <v>123870</v>
      </c>
      <c r="O4" s="23">
        <v>2.25</v>
      </c>
      <c r="P4" s="48">
        <f t="shared" si="2"/>
        <v>18580.5</v>
      </c>
    </row>
    <row r="5" spans="1:16" ht="152.1" customHeight="1" x14ac:dyDescent="0.3">
      <c r="A5" t="str">
        <f t="shared" si="0"/>
        <v>PORTER BAG STAND UP | 36 OZSLATE</v>
      </c>
      <c r="B5">
        <f>COUNTIF(HILCO!B:B,'TOTAL SKU List'!D9)</f>
        <v>0</v>
      </c>
      <c r="C5" t="e" vm="3">
        <v>#VALUE!</v>
      </c>
      <c r="D5" s="25" t="s">
        <v>365</v>
      </c>
      <c r="E5" t="s">
        <v>194</v>
      </c>
      <c r="F5" s="29" t="s">
        <v>191</v>
      </c>
      <c r="G5" s="29" t="s">
        <v>232</v>
      </c>
      <c r="H5" t="s">
        <v>231</v>
      </c>
      <c r="I5" s="35">
        <v>850014034634</v>
      </c>
      <c r="J5" s="35">
        <v>12</v>
      </c>
      <c r="K5" s="35">
        <v>24</v>
      </c>
      <c r="L5" s="21">
        <v>996</v>
      </c>
      <c r="M5" s="23">
        <v>15</v>
      </c>
      <c r="N5" s="22">
        <f t="shared" si="1"/>
        <v>14940</v>
      </c>
      <c r="O5" s="23">
        <v>2.25</v>
      </c>
      <c r="P5" s="48">
        <f t="shared" si="2"/>
        <v>2241</v>
      </c>
    </row>
    <row r="6" spans="1:16" ht="152.1" customHeight="1" x14ac:dyDescent="0.3">
      <c r="A6" t="str">
        <f t="shared" si="0"/>
        <v>PORTER BAG STAND UP | 36 OZSAGE</v>
      </c>
      <c r="B6">
        <f>COUNTIF(HILCO!B:B,'TOTAL SKU List'!D8)</f>
        <v>0</v>
      </c>
      <c r="C6" t="e" vm="4">
        <v>#VALUE!</v>
      </c>
      <c r="D6" s="25" t="s">
        <v>366</v>
      </c>
      <c r="E6" t="s">
        <v>194</v>
      </c>
      <c r="F6" s="29" t="s">
        <v>191</v>
      </c>
      <c r="G6" s="29" t="s">
        <v>232</v>
      </c>
      <c r="H6" t="s">
        <v>281</v>
      </c>
      <c r="I6" s="35">
        <v>810074419178</v>
      </c>
      <c r="J6" s="35">
        <v>12</v>
      </c>
      <c r="K6" s="35">
        <v>24</v>
      </c>
      <c r="L6" s="21">
        <v>15</v>
      </c>
      <c r="M6" s="23">
        <v>15</v>
      </c>
      <c r="N6" s="22">
        <f t="shared" si="1"/>
        <v>225</v>
      </c>
      <c r="O6" s="23">
        <v>2.25</v>
      </c>
      <c r="P6" s="48">
        <f t="shared" si="2"/>
        <v>33.75</v>
      </c>
    </row>
    <row r="7" spans="1:16" ht="152.1" customHeight="1" x14ac:dyDescent="0.3">
      <c r="A7" t="str">
        <f t="shared" si="0"/>
        <v>PORTER BAG STAND UP | 36 OZCREAM</v>
      </c>
      <c r="B7">
        <f>COUNTIF(HILCO!B:B,'TOTAL SKU List'!#REF!)</f>
        <v>0</v>
      </c>
      <c r="C7" t="e" vm="5">
        <v>#VALUE!</v>
      </c>
      <c r="D7" s="25" t="s">
        <v>367</v>
      </c>
      <c r="E7" t="s">
        <v>194</v>
      </c>
      <c r="F7" s="29" t="s">
        <v>191</v>
      </c>
      <c r="G7" s="29" t="s">
        <v>232</v>
      </c>
      <c r="H7" t="s">
        <v>197</v>
      </c>
      <c r="I7" s="35">
        <v>850014034603</v>
      </c>
      <c r="J7" s="35">
        <v>12</v>
      </c>
      <c r="K7" s="35">
        <v>24</v>
      </c>
      <c r="L7" s="21">
        <v>90</v>
      </c>
      <c r="M7" s="23">
        <v>15</v>
      </c>
      <c r="N7" s="22">
        <f t="shared" si="1"/>
        <v>1350</v>
      </c>
      <c r="O7" s="23">
        <v>2.25</v>
      </c>
      <c r="P7" s="48">
        <f t="shared" si="2"/>
        <v>202.5</v>
      </c>
    </row>
    <row r="8" spans="1:16" ht="152.1" customHeight="1" x14ac:dyDescent="0.3">
      <c r="A8" t="str">
        <f t="shared" si="0"/>
        <v>PORTER BAG STAND UP | 36 OZOAT</v>
      </c>
      <c r="B8">
        <f>COUNTIF(HILCO!B:B,'TOTAL SKU List'!D7)</f>
        <v>0</v>
      </c>
      <c r="C8" t="e" vm="6">
        <v>#VALUE!</v>
      </c>
      <c r="D8" s="25" t="s">
        <v>368</v>
      </c>
      <c r="E8" t="s">
        <v>194</v>
      </c>
      <c r="F8" s="29" t="s">
        <v>191</v>
      </c>
      <c r="G8" s="29" t="s">
        <v>232</v>
      </c>
      <c r="H8" t="s">
        <v>280</v>
      </c>
      <c r="I8" s="35">
        <v>810074419109</v>
      </c>
      <c r="J8" s="35">
        <v>12</v>
      </c>
      <c r="K8" s="35">
        <v>24</v>
      </c>
      <c r="L8" s="21">
        <v>9</v>
      </c>
      <c r="M8" s="23">
        <v>15</v>
      </c>
      <c r="N8" s="22">
        <f t="shared" si="1"/>
        <v>135</v>
      </c>
      <c r="O8" s="23">
        <v>2.25</v>
      </c>
      <c r="P8" s="48">
        <f t="shared" si="2"/>
        <v>20.25</v>
      </c>
    </row>
    <row r="9" spans="1:16" ht="152.1" customHeight="1" x14ac:dyDescent="0.3">
      <c r="A9" t="str">
        <f t="shared" si="0"/>
        <v>PORTER BAG STAND UP | 36 OZMINT</v>
      </c>
      <c r="B9">
        <f>COUNTIF(HILCO!B:B,'TOTAL SKU List'!D6)</f>
        <v>0</v>
      </c>
      <c r="C9" t="e" vm="7">
        <v>#VALUE!</v>
      </c>
      <c r="D9" s="25" t="s">
        <v>369</v>
      </c>
      <c r="E9" t="s">
        <v>194</v>
      </c>
      <c r="F9" s="29" t="s">
        <v>191</v>
      </c>
      <c r="G9" s="29" t="s">
        <v>232</v>
      </c>
      <c r="H9" t="s">
        <v>193</v>
      </c>
      <c r="I9" s="35">
        <v>850014034627</v>
      </c>
      <c r="J9" s="35">
        <v>12</v>
      </c>
      <c r="K9" s="35">
        <v>24</v>
      </c>
      <c r="L9" s="21">
        <v>375</v>
      </c>
      <c r="M9" s="23">
        <v>15</v>
      </c>
      <c r="N9" s="22">
        <f t="shared" si="1"/>
        <v>5625</v>
      </c>
      <c r="O9" s="23">
        <v>2.25</v>
      </c>
      <c r="P9" s="48">
        <f t="shared" si="2"/>
        <v>843.75</v>
      </c>
    </row>
    <row r="10" spans="1:16" ht="152.1" customHeight="1" x14ac:dyDescent="0.3">
      <c r="A10" t="str">
        <f t="shared" si="0"/>
        <v>PORTER BAG STAND UP | 50 OZSLATE</v>
      </c>
      <c r="B10">
        <f>COUNTIF(HILCO!B:B,'TOTAL SKU List'!#REF!)</f>
        <v>0</v>
      </c>
      <c r="C10" t="e" vm="8">
        <v>#VALUE!</v>
      </c>
      <c r="D10" s="25" t="s">
        <v>370</v>
      </c>
      <c r="E10" t="s">
        <v>194</v>
      </c>
      <c r="F10" s="29" t="s">
        <v>191</v>
      </c>
      <c r="G10" s="29" t="s">
        <v>192</v>
      </c>
      <c r="H10" t="s">
        <v>231</v>
      </c>
      <c r="I10" s="35">
        <v>850014034689</v>
      </c>
      <c r="J10" s="35">
        <v>12</v>
      </c>
      <c r="K10" s="35">
        <v>24</v>
      </c>
      <c r="L10" s="21">
        <v>2173</v>
      </c>
      <c r="M10" s="23">
        <v>20</v>
      </c>
      <c r="N10" s="22">
        <f t="shared" si="1"/>
        <v>43460</v>
      </c>
      <c r="O10" s="23">
        <v>3</v>
      </c>
      <c r="P10" s="48">
        <f t="shared" si="2"/>
        <v>6519</v>
      </c>
    </row>
    <row r="11" spans="1:16" ht="152.1" customHeight="1" x14ac:dyDescent="0.3">
      <c r="A11" t="str">
        <f t="shared" si="0"/>
        <v>PORTER BAG STAND UP | 50 OZCHARCOAL</v>
      </c>
      <c r="B11">
        <f>COUNTIF(HILCO!B:B,'TOTAL SKU List'!D11)</f>
        <v>0</v>
      </c>
      <c r="C11" t="e" vm="9">
        <v>#VALUE!</v>
      </c>
      <c r="D11" s="25" t="s">
        <v>371</v>
      </c>
      <c r="E11" t="s">
        <v>194</v>
      </c>
      <c r="F11" s="29" t="s">
        <v>191</v>
      </c>
      <c r="G11" s="29" t="s">
        <v>192</v>
      </c>
      <c r="H11" t="s">
        <v>188</v>
      </c>
      <c r="I11" s="35">
        <v>850014034665</v>
      </c>
      <c r="J11" s="35">
        <v>12</v>
      </c>
      <c r="K11" s="35">
        <v>24</v>
      </c>
      <c r="L11" s="21">
        <v>3961</v>
      </c>
      <c r="M11" s="23">
        <v>20</v>
      </c>
      <c r="N11" s="22">
        <f t="shared" si="1"/>
        <v>79220</v>
      </c>
      <c r="O11" s="23">
        <v>3</v>
      </c>
      <c r="P11" s="48">
        <f t="shared" si="2"/>
        <v>11883</v>
      </c>
    </row>
    <row r="12" spans="1:16" ht="152.1" customHeight="1" x14ac:dyDescent="0.3">
      <c r="A12" t="str">
        <f t="shared" si="0"/>
        <v>PORTER BAG STAND UP | 50 OZBLUSH</v>
      </c>
      <c r="B12">
        <f>COUNTIF(HILCO!B:B,'TOTAL SKU List'!D10)</f>
        <v>0</v>
      </c>
      <c r="C12" t="e" vm="10">
        <v>#VALUE!</v>
      </c>
      <c r="D12" s="25" t="s">
        <v>372</v>
      </c>
      <c r="E12" t="s">
        <v>194</v>
      </c>
      <c r="F12" s="29" t="s">
        <v>191</v>
      </c>
      <c r="G12" s="29" t="s">
        <v>192</v>
      </c>
      <c r="H12" t="s">
        <v>170</v>
      </c>
      <c r="I12" s="35">
        <v>850014034696</v>
      </c>
      <c r="J12" s="35">
        <v>12</v>
      </c>
      <c r="K12" s="35">
        <v>24</v>
      </c>
      <c r="L12" s="21">
        <v>3040</v>
      </c>
      <c r="M12" s="23">
        <v>20</v>
      </c>
      <c r="N12" s="22">
        <f t="shared" si="1"/>
        <v>60800</v>
      </c>
      <c r="O12" s="23">
        <v>3</v>
      </c>
      <c r="P12" s="48">
        <f t="shared" si="2"/>
        <v>9120</v>
      </c>
    </row>
    <row r="13" spans="1:16" ht="152.1" customHeight="1" x14ac:dyDescent="0.3">
      <c r="A13" t="str">
        <f t="shared" si="0"/>
        <v>PORTER BAG STAND UP | 50 OZSAGE</v>
      </c>
      <c r="B13">
        <f>COUNTIF(HILCO!B:B,'TOTAL SKU List'!#REF!)</f>
        <v>0</v>
      </c>
      <c r="C13" t="e" vm="11">
        <v>#VALUE!</v>
      </c>
      <c r="D13" s="25" t="s">
        <v>373</v>
      </c>
      <c r="E13" t="s">
        <v>194</v>
      </c>
      <c r="F13" s="29" t="s">
        <v>191</v>
      </c>
      <c r="G13" s="29" t="s">
        <v>192</v>
      </c>
      <c r="H13" t="s">
        <v>281</v>
      </c>
      <c r="I13" s="35">
        <v>810074419185</v>
      </c>
      <c r="J13" s="35">
        <v>12</v>
      </c>
      <c r="K13" s="35">
        <v>24</v>
      </c>
      <c r="L13" s="21">
        <v>878</v>
      </c>
      <c r="M13" s="23">
        <v>20</v>
      </c>
      <c r="N13" s="22">
        <f t="shared" si="1"/>
        <v>17560</v>
      </c>
      <c r="O13" s="23">
        <v>3</v>
      </c>
      <c r="P13" s="48">
        <f t="shared" si="2"/>
        <v>2634</v>
      </c>
    </row>
    <row r="14" spans="1:16" ht="152.1" customHeight="1" x14ac:dyDescent="0.3">
      <c r="A14" t="str">
        <f t="shared" si="0"/>
        <v>PORTER BAG STAND UP | 50 OZOAT</v>
      </c>
      <c r="B14">
        <f>COUNTIF(HILCO!B:B,'TOTAL SKU List'!D14)</f>
        <v>0</v>
      </c>
      <c r="C14" t="e" vm="12">
        <v>#VALUE!</v>
      </c>
      <c r="D14" s="25" t="s">
        <v>374</v>
      </c>
      <c r="E14" t="s">
        <v>194</v>
      </c>
      <c r="F14" s="29" t="s">
        <v>191</v>
      </c>
      <c r="G14" s="29" t="s">
        <v>192</v>
      </c>
      <c r="H14" t="s">
        <v>280</v>
      </c>
      <c r="I14" s="35">
        <v>810074419116</v>
      </c>
      <c r="J14" s="35">
        <v>12</v>
      </c>
      <c r="K14" s="35">
        <v>24</v>
      </c>
      <c r="L14" s="21">
        <v>785</v>
      </c>
      <c r="M14" s="23">
        <v>20</v>
      </c>
      <c r="N14" s="22">
        <f t="shared" si="1"/>
        <v>15700</v>
      </c>
      <c r="O14" s="23">
        <v>3</v>
      </c>
      <c r="P14" s="48">
        <f t="shared" si="2"/>
        <v>2355</v>
      </c>
    </row>
    <row r="15" spans="1:16" ht="152.1" customHeight="1" x14ac:dyDescent="0.3">
      <c r="A15" t="str">
        <f t="shared" si="0"/>
        <v>STORAGE | 10 OZ | SNACK BAGCHARCOAL</v>
      </c>
      <c r="B15">
        <f>COUNTIF(HILCO!B:B,'TOTAL SKU List'!D16)</f>
        <v>0</v>
      </c>
      <c r="C15" t="e" vm="13">
        <v>#VALUE!</v>
      </c>
      <c r="D15" s="25" t="s">
        <v>375</v>
      </c>
      <c r="E15" t="s">
        <v>194</v>
      </c>
      <c r="F15" s="29" t="s">
        <v>191</v>
      </c>
      <c r="G15" s="29" t="s">
        <v>230</v>
      </c>
      <c r="H15" t="s">
        <v>188</v>
      </c>
      <c r="I15" s="35">
        <v>850014034467</v>
      </c>
      <c r="J15" s="35">
        <v>12</v>
      </c>
      <c r="K15" s="35">
        <v>48</v>
      </c>
      <c r="L15" s="21">
        <v>4797</v>
      </c>
      <c r="M15" s="23">
        <v>10</v>
      </c>
      <c r="N15" s="22">
        <f t="shared" si="1"/>
        <v>47970</v>
      </c>
      <c r="O15" s="23">
        <v>1.5</v>
      </c>
      <c r="P15" s="48">
        <f t="shared" si="2"/>
        <v>7195.5</v>
      </c>
    </row>
    <row r="16" spans="1:16" ht="152.1" customHeight="1" x14ac:dyDescent="0.3">
      <c r="A16" t="str">
        <f t="shared" si="0"/>
        <v>STORAGE | 10 OZ | SNACK BAGMINT</v>
      </c>
      <c r="B16">
        <f>COUNTIF(HILCO!B:B,'TOTAL SKU List'!D18)</f>
        <v>0</v>
      </c>
      <c r="D16" s="25" t="s">
        <v>376</v>
      </c>
      <c r="E16" t="s">
        <v>194</v>
      </c>
      <c r="F16" s="29" t="s">
        <v>191</v>
      </c>
      <c r="G16" s="29" t="s">
        <v>230</v>
      </c>
      <c r="H16" t="s">
        <v>193</v>
      </c>
      <c r="I16" s="35">
        <v>850014034474</v>
      </c>
      <c r="J16" s="35">
        <v>12</v>
      </c>
      <c r="K16" s="35">
        <v>48</v>
      </c>
      <c r="L16" s="21">
        <v>2629</v>
      </c>
      <c r="M16" s="23">
        <v>10</v>
      </c>
      <c r="N16" s="22">
        <f t="shared" si="1"/>
        <v>26290</v>
      </c>
      <c r="O16" s="23">
        <v>1.5</v>
      </c>
      <c r="P16" s="48">
        <f t="shared" si="2"/>
        <v>3943.5</v>
      </c>
    </row>
    <row r="17" spans="1:16" ht="152.1" customHeight="1" x14ac:dyDescent="0.3">
      <c r="A17" t="str">
        <f t="shared" si="0"/>
        <v>STORAGE | 10 OZ | SNACK BAGBLUSH</v>
      </c>
      <c r="B17">
        <f>COUNTIF(HILCO!B:B,'TOTAL SKU List'!D15)</f>
        <v>0</v>
      </c>
      <c r="D17" s="25" t="s">
        <v>377</v>
      </c>
      <c r="E17" t="s">
        <v>194</v>
      </c>
      <c r="F17" s="29" t="s">
        <v>191</v>
      </c>
      <c r="G17" s="29" t="s">
        <v>230</v>
      </c>
      <c r="H17" t="s">
        <v>170</v>
      </c>
      <c r="I17" s="35">
        <v>850014034498</v>
      </c>
      <c r="J17" s="35">
        <v>12</v>
      </c>
      <c r="K17" s="35">
        <v>48</v>
      </c>
      <c r="L17" s="21">
        <v>2277</v>
      </c>
      <c r="M17" s="23">
        <v>10</v>
      </c>
      <c r="N17" s="22">
        <f t="shared" si="1"/>
        <v>22770</v>
      </c>
      <c r="O17" s="23">
        <v>1.5</v>
      </c>
      <c r="P17" s="48">
        <f t="shared" si="2"/>
        <v>3415.5</v>
      </c>
    </row>
    <row r="18" spans="1:16" ht="152.1" customHeight="1" x14ac:dyDescent="0.3">
      <c r="A18" t="str">
        <f t="shared" si="0"/>
        <v>STORAGE | 10 OZ | SNACK BAGCREAM</v>
      </c>
      <c r="B18">
        <f>COUNTIF(HILCO!B:B,'TOTAL SKU List'!D17)</f>
        <v>0</v>
      </c>
      <c r="D18" s="25" t="s">
        <v>378</v>
      </c>
      <c r="E18" t="s">
        <v>194</v>
      </c>
      <c r="F18" s="29" t="s">
        <v>191</v>
      </c>
      <c r="G18" s="29" t="s">
        <v>230</v>
      </c>
      <c r="H18" t="s">
        <v>197</v>
      </c>
      <c r="I18" s="35">
        <v>850014034450</v>
      </c>
      <c r="J18" s="35">
        <v>12</v>
      </c>
      <c r="K18" s="35">
        <v>48</v>
      </c>
      <c r="L18" s="21">
        <v>1884</v>
      </c>
      <c r="M18" s="23">
        <v>10</v>
      </c>
      <c r="N18" s="22">
        <f t="shared" si="1"/>
        <v>18840</v>
      </c>
      <c r="O18" s="23">
        <v>1.5</v>
      </c>
      <c r="P18" s="48">
        <f t="shared" si="2"/>
        <v>2826</v>
      </c>
    </row>
    <row r="19" spans="1:16" ht="152.1" customHeight="1" x14ac:dyDescent="0.3">
      <c r="A19" t="str">
        <f t="shared" si="0"/>
        <v>STORAGE | 10 OZ | SNACK BAGSAGE</v>
      </c>
      <c r="B19">
        <f>COUNTIF(HILCO!B:B,'TOTAL SKU List'!D20)</f>
        <v>0</v>
      </c>
      <c r="D19" s="25" t="s">
        <v>379</v>
      </c>
      <c r="E19" t="s">
        <v>194</v>
      </c>
      <c r="F19" s="29" t="s">
        <v>191</v>
      </c>
      <c r="G19" s="29" t="s">
        <v>230</v>
      </c>
      <c r="H19" t="s">
        <v>281</v>
      </c>
      <c r="I19" s="35">
        <v>810074419147</v>
      </c>
      <c r="J19" s="35">
        <v>12</v>
      </c>
      <c r="K19" s="35">
        <v>48</v>
      </c>
      <c r="L19" s="21">
        <v>908</v>
      </c>
      <c r="M19" s="23">
        <v>10</v>
      </c>
      <c r="N19" s="22">
        <f t="shared" si="1"/>
        <v>9080</v>
      </c>
      <c r="O19" s="23">
        <v>1.5</v>
      </c>
      <c r="P19" s="48">
        <f t="shared" si="2"/>
        <v>1362</v>
      </c>
    </row>
    <row r="20" spans="1:16" ht="152.1" customHeight="1" x14ac:dyDescent="0.3">
      <c r="A20" t="str">
        <f t="shared" si="0"/>
        <v>STORAGE | 10 OZ | SNACK BAGOAT</v>
      </c>
      <c r="B20">
        <f>COUNTIF(HILCO!B:B,'TOTAL SKU List'!D19)</f>
        <v>0</v>
      </c>
      <c r="D20" s="25" t="s">
        <v>380</v>
      </c>
      <c r="E20" t="s">
        <v>194</v>
      </c>
      <c r="F20" s="29" t="s">
        <v>191</v>
      </c>
      <c r="G20" s="29" t="s">
        <v>230</v>
      </c>
      <c r="H20" t="s">
        <v>280</v>
      </c>
      <c r="I20" s="35">
        <v>810074419079</v>
      </c>
      <c r="J20" s="35">
        <v>12</v>
      </c>
      <c r="K20" s="35">
        <v>48</v>
      </c>
      <c r="L20" s="21">
        <v>872</v>
      </c>
      <c r="M20" s="23">
        <v>10</v>
      </c>
      <c r="N20" s="22">
        <f t="shared" si="1"/>
        <v>8720</v>
      </c>
      <c r="O20" s="23">
        <v>1.5</v>
      </c>
      <c r="P20" s="48">
        <f t="shared" si="2"/>
        <v>1308</v>
      </c>
    </row>
    <row r="21" spans="1:16" ht="152.1" customHeight="1" x14ac:dyDescent="0.3">
      <c r="A21" t="str">
        <f t="shared" si="0"/>
        <v>STORAGE | 10 OZ | SNACK BAGSLATE</v>
      </c>
      <c r="B21">
        <f>COUNTIF(HILCO!B:B,'TOTAL SKU List'!D21)</f>
        <v>0</v>
      </c>
      <c r="D21" s="25" t="s">
        <v>381</v>
      </c>
      <c r="E21" t="s">
        <v>194</v>
      </c>
      <c r="F21" s="29" t="s">
        <v>191</v>
      </c>
      <c r="G21" s="29" t="s">
        <v>230</v>
      </c>
      <c r="H21" t="s">
        <v>231</v>
      </c>
      <c r="I21" s="35">
        <v>850014034481</v>
      </c>
      <c r="J21" s="35">
        <v>12</v>
      </c>
      <c r="K21" s="35">
        <v>48</v>
      </c>
      <c r="L21" s="21">
        <v>1</v>
      </c>
      <c r="M21" s="23">
        <v>10</v>
      </c>
      <c r="N21" s="22">
        <f t="shared" si="1"/>
        <v>10</v>
      </c>
      <c r="O21" s="23">
        <v>1.5</v>
      </c>
      <c r="P21" s="48">
        <f t="shared" si="2"/>
        <v>1.5</v>
      </c>
    </row>
    <row r="22" spans="1:16" ht="152.1" customHeight="1" x14ac:dyDescent="0.3">
      <c r="A22" t="str">
        <f t="shared" si="0"/>
        <v>STORAGE | 34 OZ | SANDWICH BAGMINT</v>
      </c>
      <c r="B22">
        <f>COUNTIF(HILCO!B:B,'TOTAL SKU List'!D24)</f>
        <v>0</v>
      </c>
      <c r="D22" s="25" t="s">
        <v>406</v>
      </c>
      <c r="E22" t="s">
        <v>194</v>
      </c>
      <c r="F22" s="29" t="s">
        <v>191</v>
      </c>
      <c r="G22" s="29" t="s">
        <v>198</v>
      </c>
      <c r="H22" t="s">
        <v>193</v>
      </c>
      <c r="I22" s="35">
        <v>810074411325</v>
      </c>
      <c r="J22" s="35">
        <v>12</v>
      </c>
      <c r="K22" s="35">
        <v>48</v>
      </c>
      <c r="L22" s="21">
        <f>3324-1562</f>
        <v>1762</v>
      </c>
      <c r="M22" s="23">
        <v>13</v>
      </c>
      <c r="N22" s="22">
        <f t="shared" si="1"/>
        <v>22906</v>
      </c>
      <c r="O22" s="23">
        <v>1.95</v>
      </c>
      <c r="P22" s="48">
        <f t="shared" si="2"/>
        <v>3435.9</v>
      </c>
    </row>
    <row r="23" spans="1:16" ht="152.1" customHeight="1" x14ac:dyDescent="0.3">
      <c r="A23" t="str">
        <f t="shared" si="0"/>
        <v>STORAGE | 34 OZ | SANDWICH BAGCHARCOAL</v>
      </c>
      <c r="B23">
        <f>COUNTIF(HILCO!B:B,'TOTAL SKU List'!D23)</f>
        <v>0</v>
      </c>
      <c r="D23" s="25" t="s">
        <v>382</v>
      </c>
      <c r="E23" t="s">
        <v>194</v>
      </c>
      <c r="F23" s="29" t="s">
        <v>191</v>
      </c>
      <c r="G23" s="29" t="s">
        <v>198</v>
      </c>
      <c r="H23" t="s">
        <v>188</v>
      </c>
      <c r="I23" s="35">
        <v>850014034511</v>
      </c>
      <c r="J23" s="35">
        <v>12</v>
      </c>
      <c r="K23" s="35">
        <v>48</v>
      </c>
      <c r="L23" s="21">
        <v>3765</v>
      </c>
      <c r="M23" s="23">
        <v>13</v>
      </c>
      <c r="N23" s="22">
        <f t="shared" si="1"/>
        <v>48945</v>
      </c>
      <c r="O23" s="23">
        <v>1.95</v>
      </c>
      <c r="P23" s="48">
        <f t="shared" si="2"/>
        <v>7341.75</v>
      </c>
    </row>
    <row r="24" spans="1:16" ht="152.1" customHeight="1" x14ac:dyDescent="0.3">
      <c r="A24" t="str">
        <f t="shared" si="0"/>
        <v>STORAGE | 34 OZ | SANDWICH BAGBLUSH</v>
      </c>
      <c r="B24">
        <f>COUNTIF(HILCO!B:B,'TOTAL SKU List'!D22)</f>
        <v>0</v>
      </c>
      <c r="D24" s="25" t="s">
        <v>383</v>
      </c>
      <c r="E24" t="s">
        <v>194</v>
      </c>
      <c r="F24" s="29" t="s">
        <v>191</v>
      </c>
      <c r="G24" s="29" t="s">
        <v>198</v>
      </c>
      <c r="H24" t="s">
        <v>170</v>
      </c>
      <c r="I24" s="35">
        <v>850014034542</v>
      </c>
      <c r="J24" s="35">
        <v>12</v>
      </c>
      <c r="K24" s="35">
        <v>48</v>
      </c>
      <c r="L24" s="21">
        <v>566</v>
      </c>
      <c r="M24" s="23">
        <v>13</v>
      </c>
      <c r="N24" s="22">
        <f t="shared" si="1"/>
        <v>7358</v>
      </c>
      <c r="O24" s="23">
        <v>1.95</v>
      </c>
      <c r="P24" s="48">
        <f t="shared" si="2"/>
        <v>1103.7</v>
      </c>
    </row>
    <row r="25" spans="1:16" ht="152.1" customHeight="1" x14ac:dyDescent="0.3">
      <c r="A25" t="str">
        <f t="shared" si="0"/>
        <v>STORAGE | 46 OZ | STORAGE BAGSMINT</v>
      </c>
      <c r="B25">
        <v>3</v>
      </c>
      <c r="D25" s="25" t="s">
        <v>407</v>
      </c>
      <c r="E25" t="s">
        <v>194</v>
      </c>
      <c r="F25" s="29" t="s">
        <v>191</v>
      </c>
      <c r="G25" s="29" t="s">
        <v>199</v>
      </c>
      <c r="H25" t="s">
        <v>193</v>
      </c>
      <c r="I25" s="35">
        <v>850014034566</v>
      </c>
      <c r="J25" s="35">
        <v>12</v>
      </c>
      <c r="K25" s="35">
        <v>48</v>
      </c>
      <c r="L25" s="21">
        <v>6413</v>
      </c>
      <c r="M25" s="23">
        <v>20</v>
      </c>
      <c r="N25" s="22">
        <f t="shared" si="1"/>
        <v>128260</v>
      </c>
      <c r="O25" s="23">
        <v>3</v>
      </c>
      <c r="P25" s="48">
        <f t="shared" si="2"/>
        <v>19239</v>
      </c>
    </row>
    <row r="26" spans="1:16" ht="152.1" customHeight="1" x14ac:dyDescent="0.3">
      <c r="A26" t="str">
        <f t="shared" si="0"/>
        <v>STORAGE | 46 OZ | STORAGE BAGSBLUSH</v>
      </c>
      <c r="B26">
        <f>COUNTIF(HILCO!B:B,'TOTAL SKU List'!D25)</f>
        <v>0</v>
      </c>
      <c r="D26" s="25" t="s">
        <v>384</v>
      </c>
      <c r="E26" t="s">
        <v>194</v>
      </c>
      <c r="F26" s="29" t="s">
        <v>191</v>
      </c>
      <c r="G26" s="29" t="s">
        <v>199</v>
      </c>
      <c r="H26" t="s">
        <v>170</v>
      </c>
      <c r="I26" s="35">
        <v>850014034597</v>
      </c>
      <c r="J26" s="35">
        <v>12</v>
      </c>
      <c r="K26" s="35">
        <v>48</v>
      </c>
      <c r="L26" s="21">
        <v>5084</v>
      </c>
      <c r="M26" s="23">
        <v>20</v>
      </c>
      <c r="N26" s="22">
        <f t="shared" si="1"/>
        <v>101680</v>
      </c>
      <c r="O26" s="23">
        <v>3</v>
      </c>
      <c r="P26" s="48">
        <f t="shared" si="2"/>
        <v>15252</v>
      </c>
    </row>
    <row r="27" spans="1:16" ht="152.1" customHeight="1" x14ac:dyDescent="0.3">
      <c r="A27" t="str">
        <f t="shared" si="0"/>
        <v>STORAGE | 46 OZ | STORAGE BAGSSLATE</v>
      </c>
      <c r="B27">
        <f>COUNTIF(HILCO!B:B,'TOTAL SKU List'!D31)</f>
        <v>0</v>
      </c>
      <c r="D27" s="25" t="s">
        <v>385</v>
      </c>
      <c r="E27" t="s">
        <v>194</v>
      </c>
      <c r="F27" s="29" t="s">
        <v>191</v>
      </c>
      <c r="G27" s="29" t="s">
        <v>199</v>
      </c>
      <c r="H27" t="s">
        <v>231</v>
      </c>
      <c r="I27" s="35">
        <v>850014034580</v>
      </c>
      <c r="J27" s="35">
        <v>12</v>
      </c>
      <c r="K27" s="35">
        <v>48</v>
      </c>
      <c r="L27" s="21">
        <v>2710</v>
      </c>
      <c r="M27" s="23">
        <v>20</v>
      </c>
      <c r="N27" s="22">
        <f t="shared" si="1"/>
        <v>54200</v>
      </c>
      <c r="O27" s="23">
        <v>3</v>
      </c>
      <c r="P27" s="48">
        <f t="shared" si="2"/>
        <v>8130</v>
      </c>
    </row>
    <row r="28" spans="1:16" ht="152.1" customHeight="1" x14ac:dyDescent="0.3">
      <c r="A28" t="str">
        <f t="shared" si="0"/>
        <v>STORAGE | 46 OZ | STORAGE BAGSCHARCOAL</v>
      </c>
      <c r="B28">
        <f>COUNTIF(HILCO!B:B,'TOTAL SKU List'!D26)</f>
        <v>0</v>
      </c>
      <c r="D28" s="25" t="s">
        <v>386</v>
      </c>
      <c r="E28" t="s">
        <v>194</v>
      </c>
      <c r="F28" s="29" t="s">
        <v>191</v>
      </c>
      <c r="G28" s="29" t="s">
        <v>199</v>
      </c>
      <c r="H28" t="s">
        <v>188</v>
      </c>
      <c r="I28" s="35">
        <v>850014034566</v>
      </c>
      <c r="J28" s="35">
        <v>12</v>
      </c>
      <c r="K28" s="35">
        <v>48</v>
      </c>
      <c r="L28" s="21">
        <v>3050</v>
      </c>
      <c r="M28" s="23">
        <v>20</v>
      </c>
      <c r="N28" s="22">
        <f t="shared" si="1"/>
        <v>61000</v>
      </c>
      <c r="O28" s="23">
        <v>3</v>
      </c>
      <c r="P28" s="48">
        <f t="shared" si="2"/>
        <v>9150</v>
      </c>
    </row>
    <row r="29" spans="1:16" ht="152.1" customHeight="1" x14ac:dyDescent="0.3">
      <c r="A29" t="str">
        <f t="shared" si="0"/>
        <v>STORAGE | 46 OZ | STORAGE BAGSOAT</v>
      </c>
      <c r="B29">
        <f>COUNTIF(HILCO!B:B,'TOTAL SKU List'!D29)</f>
        <v>0</v>
      </c>
      <c r="D29" s="25" t="s">
        <v>387</v>
      </c>
      <c r="E29" t="s">
        <v>194</v>
      </c>
      <c r="F29" s="29" t="s">
        <v>191</v>
      </c>
      <c r="G29" s="29" t="s">
        <v>199</v>
      </c>
      <c r="H29" t="s">
        <v>280</v>
      </c>
      <c r="I29" s="35">
        <v>810074419093</v>
      </c>
      <c r="J29" s="35">
        <v>12</v>
      </c>
      <c r="K29" s="35">
        <v>48</v>
      </c>
      <c r="L29" s="21">
        <v>2269</v>
      </c>
      <c r="M29" s="23">
        <v>20</v>
      </c>
      <c r="N29" s="22">
        <f t="shared" si="1"/>
        <v>45380</v>
      </c>
      <c r="O29" s="23">
        <v>3</v>
      </c>
      <c r="P29" s="48">
        <f t="shared" si="2"/>
        <v>6807</v>
      </c>
    </row>
    <row r="30" spans="1:16" ht="152.1" customHeight="1" x14ac:dyDescent="0.3">
      <c r="A30" t="str">
        <f t="shared" si="0"/>
        <v>STORAGE | 46 OZ | STORAGE BAGSSAGE</v>
      </c>
      <c r="B30">
        <f>COUNTIF(HILCO!B:B,'TOTAL SKU List'!D30)</f>
        <v>0</v>
      </c>
      <c r="D30" s="25" t="s">
        <v>388</v>
      </c>
      <c r="E30" t="s">
        <v>194</v>
      </c>
      <c r="F30" s="29" t="s">
        <v>191</v>
      </c>
      <c r="G30" s="29" t="s">
        <v>199</v>
      </c>
      <c r="H30" t="s">
        <v>281</v>
      </c>
      <c r="I30" s="35">
        <v>810074419161</v>
      </c>
      <c r="J30" s="35">
        <v>12</v>
      </c>
      <c r="K30" s="35">
        <v>48</v>
      </c>
      <c r="L30" s="21">
        <v>1618</v>
      </c>
      <c r="M30" s="23">
        <v>20</v>
      </c>
      <c r="N30" s="22">
        <f t="shared" si="1"/>
        <v>32360</v>
      </c>
      <c r="O30" s="23">
        <v>3</v>
      </c>
      <c r="P30" s="48">
        <f t="shared" si="2"/>
        <v>4854</v>
      </c>
    </row>
    <row r="31" spans="1:16" ht="152.1" customHeight="1" x14ac:dyDescent="0.3">
      <c r="A31" t="str">
        <f t="shared" si="0"/>
        <v>STORAGE | 46 OZ | STORAGE BAGSCREAM</v>
      </c>
      <c r="B31">
        <f>COUNTIF(HILCO!B:B,'TOTAL SKU List'!D27)</f>
        <v>0</v>
      </c>
      <c r="D31" s="25" t="s">
        <v>389</v>
      </c>
      <c r="E31" t="s">
        <v>194</v>
      </c>
      <c r="F31" s="29" t="s">
        <v>191</v>
      </c>
      <c r="G31" s="29" t="s">
        <v>199</v>
      </c>
      <c r="H31" t="s">
        <v>197</v>
      </c>
      <c r="I31" s="35">
        <v>850014034559</v>
      </c>
      <c r="J31" s="35">
        <v>12</v>
      </c>
      <c r="K31" s="35">
        <v>48</v>
      </c>
      <c r="L31" s="21">
        <v>2</v>
      </c>
      <c r="M31" s="23">
        <v>20</v>
      </c>
      <c r="N31" s="22">
        <f t="shared" si="1"/>
        <v>40</v>
      </c>
      <c r="O31" s="23">
        <v>3</v>
      </c>
      <c r="P31" s="48">
        <f t="shared" si="2"/>
        <v>6</v>
      </c>
    </row>
    <row r="32" spans="1:16" ht="152.1" customHeight="1" x14ac:dyDescent="0.3">
      <c r="A32" t="str">
        <f t="shared" si="0"/>
        <v xml:space="preserve">UTENSIL BUNDLENAVY </v>
      </c>
      <c r="B32">
        <f>COUNTIF(HILCO!B:B,'TOTAL SKU List'!#REF!)</f>
        <v>0</v>
      </c>
      <c r="D32" s="25" t="s">
        <v>390</v>
      </c>
      <c r="E32" t="s">
        <v>355</v>
      </c>
      <c r="F32" s="29" t="s">
        <v>228</v>
      </c>
      <c r="G32" s="29" t="s">
        <v>242</v>
      </c>
      <c r="H32" t="s">
        <v>233</v>
      </c>
      <c r="I32" s="35">
        <v>850024435537</v>
      </c>
      <c r="J32" s="35">
        <v>12</v>
      </c>
      <c r="K32" s="35">
        <v>96</v>
      </c>
      <c r="L32" s="21">
        <v>499</v>
      </c>
      <c r="M32" s="23">
        <v>15</v>
      </c>
      <c r="N32" s="22">
        <f t="shared" si="1"/>
        <v>7485</v>
      </c>
      <c r="O32" s="23">
        <v>2.25</v>
      </c>
      <c r="P32" s="48">
        <f t="shared" si="2"/>
        <v>1122.75</v>
      </c>
    </row>
    <row r="33" spans="1:16 16378:16378" ht="152.1" customHeight="1" x14ac:dyDescent="0.3">
      <c r="A33" t="str">
        <f t="shared" si="0"/>
        <v>ROLL TIGHT BAG  (36OZ)CREAM</v>
      </c>
      <c r="B33">
        <f>COUNTIF(HILCO!B:B,'TOTAL SKU List'!D33)</f>
        <v>0</v>
      </c>
      <c r="D33" s="25" t="s">
        <v>391</v>
      </c>
      <c r="E33" t="s">
        <v>194</v>
      </c>
      <c r="F33" s="29" t="s">
        <v>243</v>
      </c>
      <c r="G33" s="29" t="s">
        <v>245</v>
      </c>
      <c r="H33" t="s">
        <v>197</v>
      </c>
      <c r="I33" s="35">
        <v>810074416160</v>
      </c>
      <c r="J33" s="35">
        <v>6</v>
      </c>
      <c r="K33" s="35">
        <v>48</v>
      </c>
      <c r="L33" s="21">
        <v>2446</v>
      </c>
      <c r="M33" s="23">
        <v>10</v>
      </c>
      <c r="N33" s="22">
        <f t="shared" si="1"/>
        <v>24460</v>
      </c>
      <c r="O33" s="23">
        <v>1.5</v>
      </c>
      <c r="P33" s="48">
        <f t="shared" si="2"/>
        <v>3669</v>
      </c>
    </row>
    <row r="34" spans="1:16 16378:16378" ht="152.1" customHeight="1" x14ac:dyDescent="0.3">
      <c r="A34" t="str">
        <f t="shared" si="0"/>
        <v>ROLL TIGHT BAG  (50OZ)CREAM</v>
      </c>
      <c r="B34">
        <f>COUNTIF(HILCO!B:B,'TOTAL SKU List'!D34)</f>
        <v>0</v>
      </c>
      <c r="D34" s="25" t="s">
        <v>392</v>
      </c>
      <c r="E34" t="s">
        <v>194</v>
      </c>
      <c r="F34" s="29" t="s">
        <v>191</v>
      </c>
      <c r="G34" s="29" t="s">
        <v>246</v>
      </c>
      <c r="H34" t="s">
        <v>197</v>
      </c>
      <c r="I34" s="35">
        <v>810074416177</v>
      </c>
      <c r="J34" s="35">
        <v>6</v>
      </c>
      <c r="K34" s="35">
        <v>48</v>
      </c>
      <c r="L34" s="21">
        <v>2380</v>
      </c>
      <c r="M34" s="23">
        <v>12</v>
      </c>
      <c r="N34" s="22">
        <f t="shared" si="1"/>
        <v>28560</v>
      </c>
      <c r="O34" s="23">
        <v>1.7999999999999998</v>
      </c>
      <c r="P34" s="48">
        <f t="shared" si="2"/>
        <v>4284</v>
      </c>
    </row>
    <row r="35" spans="1:16 16378:16378" ht="152.1" customHeight="1" x14ac:dyDescent="0.3">
      <c r="A35" t="str">
        <f t="shared" si="0"/>
        <v>THE STRETCH BAKING LID BUNDLE OF 3 (5X9", 8X8" &amp; 9X13")CLEAR</v>
      </c>
      <c r="B35">
        <f>COUNTIF(HILCO!B:B,'TOTAL SKU List'!D35)</f>
        <v>0</v>
      </c>
      <c r="D35" s="25" t="s">
        <v>393</v>
      </c>
      <c r="E35" s="28" t="s">
        <v>194</v>
      </c>
      <c r="F35" s="29" t="s">
        <v>205</v>
      </c>
      <c r="G35" s="29" t="s">
        <v>206</v>
      </c>
      <c r="H35" t="s">
        <v>202</v>
      </c>
      <c r="I35" s="35">
        <v>810074415965</v>
      </c>
      <c r="J35" s="35">
        <v>0</v>
      </c>
      <c r="K35" s="35">
        <v>6</v>
      </c>
      <c r="L35" s="21">
        <v>1699</v>
      </c>
      <c r="M35" s="23">
        <v>24</v>
      </c>
      <c r="N35" s="22">
        <f t="shared" si="1"/>
        <v>40776</v>
      </c>
      <c r="O35" s="23">
        <v>3.5999999999999996</v>
      </c>
      <c r="P35" s="48">
        <f t="shared" si="2"/>
        <v>6116.4</v>
      </c>
    </row>
    <row r="36" spans="1:16 16378:16378" ht="152.1" customHeight="1" x14ac:dyDescent="0.3">
      <c r="A36" t="str">
        <f t="shared" si="0"/>
        <v>EAT WHAT YOU WATCHN/A</v>
      </c>
      <c r="B36">
        <f>COUNTIF(HILCO!B:B,'TOTAL SKU List'!D36)</f>
        <v>0</v>
      </c>
      <c r="D36" s="25" t="s">
        <v>403</v>
      </c>
      <c r="E36" t="s">
        <v>356</v>
      </c>
      <c r="F36" s="29" t="s">
        <v>158</v>
      </c>
      <c r="G36" s="29" t="s">
        <v>159</v>
      </c>
      <c r="H36" t="s">
        <v>160</v>
      </c>
      <c r="I36" s="35">
        <v>855113007442</v>
      </c>
      <c r="J36" s="35">
        <v>6</v>
      </c>
      <c r="K36" s="35">
        <v>24</v>
      </c>
      <c r="L36" s="21">
        <v>8313</v>
      </c>
      <c r="M36" s="23">
        <v>25</v>
      </c>
      <c r="N36" s="22">
        <f t="shared" si="1"/>
        <v>207825</v>
      </c>
      <c r="O36" s="23">
        <v>3.75</v>
      </c>
      <c r="P36" s="48">
        <f t="shared" si="2"/>
        <v>31173.75</v>
      </c>
    </row>
    <row r="37" spans="1:16 16378:16378" ht="152.1" customHeight="1" x14ac:dyDescent="0.3">
      <c r="A37" t="str">
        <f t="shared" si="0"/>
        <v>RANCHN/A</v>
      </c>
      <c r="B37">
        <f>COUNTIF(HILCO!B:B,'TOTAL SKU List'!D37)</f>
        <v>0</v>
      </c>
      <c r="D37" s="25" t="s">
        <v>404</v>
      </c>
      <c r="E37" t="s">
        <v>356</v>
      </c>
      <c r="F37" s="29" t="s">
        <v>158</v>
      </c>
      <c r="G37" s="29" t="s">
        <v>161</v>
      </c>
      <c r="H37" t="s">
        <v>160</v>
      </c>
      <c r="I37" s="35">
        <v>9780999661239</v>
      </c>
      <c r="J37" s="35">
        <v>6</v>
      </c>
      <c r="K37" s="35">
        <v>12</v>
      </c>
      <c r="L37" s="21">
        <v>168</v>
      </c>
      <c r="M37" s="23">
        <v>25</v>
      </c>
      <c r="N37" s="22">
        <f t="shared" si="1"/>
        <v>4200</v>
      </c>
      <c r="O37" s="23">
        <v>3.75</v>
      </c>
      <c r="P37" s="48">
        <f t="shared" si="2"/>
        <v>630</v>
      </c>
    </row>
    <row r="38" spans="1:16 16378:16378" ht="152.1" customHeight="1" x14ac:dyDescent="0.3">
      <c r="A38" t="str">
        <f t="shared" si="0"/>
        <v>MATCHA SHAKERN/A</v>
      </c>
      <c r="B38">
        <f>COUNTIF(HILCO!B:B,'TOTAL SKU List'!D38)</f>
        <v>0</v>
      </c>
      <c r="D38" s="25" t="s">
        <v>405</v>
      </c>
      <c r="E38" t="s">
        <v>355</v>
      </c>
      <c r="F38" s="29" t="s">
        <v>157</v>
      </c>
      <c r="G38" s="29" t="s">
        <v>189</v>
      </c>
      <c r="H38" t="s">
        <v>160</v>
      </c>
      <c r="I38" s="35">
        <v>855113007282</v>
      </c>
      <c r="J38" s="35">
        <v>6</v>
      </c>
      <c r="K38" s="35">
        <v>24</v>
      </c>
      <c r="L38" s="21">
        <v>52</v>
      </c>
      <c r="M38" s="23">
        <v>25</v>
      </c>
      <c r="N38" s="22">
        <f t="shared" si="1"/>
        <v>1300</v>
      </c>
      <c r="O38" s="23">
        <v>3.75</v>
      </c>
      <c r="P38" s="48">
        <f t="shared" si="2"/>
        <v>195</v>
      </c>
    </row>
    <row r="39" spans="1:16 16378:16378" ht="152.1" customHeight="1" x14ac:dyDescent="0.3">
      <c r="A39" t="str">
        <f t="shared" si="0"/>
        <v>HYDROPODN/A</v>
      </c>
      <c r="B39">
        <f>COUNTIF(HILCO!B:B,'TOTAL SKU List'!D39)</f>
        <v>0</v>
      </c>
      <c r="D39" s="25" t="s">
        <v>394</v>
      </c>
      <c r="E39" t="s">
        <v>355</v>
      </c>
      <c r="F39" s="29" t="s">
        <v>178</v>
      </c>
      <c r="G39" s="29" t="s">
        <v>178</v>
      </c>
      <c r="H39" t="s">
        <v>160</v>
      </c>
      <c r="I39" s="35">
        <v>851533008212</v>
      </c>
      <c r="J39" s="35">
        <v>6</v>
      </c>
      <c r="K39" s="35">
        <v>24</v>
      </c>
      <c r="L39" s="21">
        <v>6507</v>
      </c>
      <c r="M39" s="23">
        <v>25</v>
      </c>
      <c r="N39" s="22">
        <f t="shared" si="1"/>
        <v>162675</v>
      </c>
      <c r="O39" s="23">
        <v>3.75</v>
      </c>
      <c r="P39" s="48">
        <f t="shared" si="2"/>
        <v>24401.25</v>
      </c>
    </row>
    <row r="40" spans="1:16 16378:16378" ht="152.1" customHeight="1" x14ac:dyDescent="0.3">
      <c r="A40" t="str">
        <f t="shared" si="0"/>
        <v>COCKTAIL ICE | AMPERSANDCHARCOAL</v>
      </c>
      <c r="B40">
        <f>COUNTIF(HILCO!B:B,'TOTAL SKU List'!D40)</f>
        <v>0</v>
      </c>
      <c r="D40" s="25" t="s">
        <v>395</v>
      </c>
      <c r="E40" t="s">
        <v>163</v>
      </c>
      <c r="F40" s="29" t="s">
        <v>212</v>
      </c>
      <c r="G40" s="29" t="s">
        <v>213</v>
      </c>
      <c r="H40" t="s">
        <v>188</v>
      </c>
      <c r="I40" s="35">
        <v>810074412537</v>
      </c>
      <c r="J40" s="35">
        <v>6</v>
      </c>
      <c r="K40" s="35">
        <v>72</v>
      </c>
      <c r="L40" s="21">
        <v>2407</v>
      </c>
      <c r="M40" s="23">
        <v>18</v>
      </c>
      <c r="N40" s="22">
        <f t="shared" si="1"/>
        <v>43326</v>
      </c>
      <c r="O40" s="23">
        <v>2.6999999999999997</v>
      </c>
      <c r="P40" s="48">
        <f t="shared" si="2"/>
        <v>6498.9</v>
      </c>
    </row>
    <row r="41" spans="1:16 16378:16378" ht="152.1" customHeight="1" x14ac:dyDescent="0.3">
      <c r="A41" t="str">
        <f t="shared" si="0"/>
        <v>COCKTAIL ICE | LOOPCHARCOAL</v>
      </c>
      <c r="B41">
        <f>COUNTIF(HILCO!B:B,'TOTAL SKU List'!D41)</f>
        <v>0</v>
      </c>
      <c r="D41" s="25" t="s">
        <v>396</v>
      </c>
      <c r="E41" t="s">
        <v>163</v>
      </c>
      <c r="F41" s="29" t="s">
        <v>212</v>
      </c>
      <c r="G41" s="29" t="s">
        <v>223</v>
      </c>
      <c r="H41" t="s">
        <v>188</v>
      </c>
      <c r="I41" s="35">
        <v>810074412551</v>
      </c>
      <c r="J41" s="35">
        <v>6</v>
      </c>
      <c r="K41" s="35">
        <v>72</v>
      </c>
      <c r="L41" s="21">
        <v>6026</v>
      </c>
      <c r="M41" s="23">
        <v>18</v>
      </c>
      <c r="N41" s="22">
        <f t="shared" si="1"/>
        <v>108468</v>
      </c>
      <c r="O41" s="23">
        <v>2.6999999999999997</v>
      </c>
      <c r="P41" s="48">
        <f t="shared" si="2"/>
        <v>16270.199999999999</v>
      </c>
    </row>
    <row r="42" spans="1:16 16378:16378" ht="152.1" customHeight="1" x14ac:dyDescent="0.3">
      <c r="A42" t="str">
        <f t="shared" si="0"/>
        <v>CUP CUBE, 6 CUBE TRAYPEAK BLUE</v>
      </c>
      <c r="B42">
        <f>COUNTIF(HILCO!B:B,'TOTAL SKU List'!#REF!)</f>
        <v>0</v>
      </c>
      <c r="D42" s="25" t="s">
        <v>397</v>
      </c>
      <c r="E42" t="s">
        <v>163</v>
      </c>
      <c r="F42" s="29" t="s">
        <v>214</v>
      </c>
      <c r="G42" s="29" t="s">
        <v>216</v>
      </c>
      <c r="H42" t="s">
        <v>181</v>
      </c>
      <c r="I42" s="35">
        <v>850024435063</v>
      </c>
      <c r="J42" s="35">
        <v>6</v>
      </c>
      <c r="K42" s="35">
        <v>24</v>
      </c>
      <c r="L42" s="21">
        <f>3733-1200</f>
        <v>2533</v>
      </c>
      <c r="M42" s="23">
        <v>25</v>
      </c>
      <c r="N42" s="22">
        <f t="shared" si="1"/>
        <v>63325</v>
      </c>
      <c r="O42" s="23">
        <v>3.75</v>
      </c>
      <c r="P42" s="48">
        <f t="shared" si="2"/>
        <v>9498.75</v>
      </c>
    </row>
    <row r="43" spans="1:16 16378:16378" ht="152.1" customHeight="1" x14ac:dyDescent="0.3">
      <c r="A43" t="str">
        <f t="shared" si="0"/>
        <v>ICE TRAY | 4 CUP CUBE | BUNDLERED</v>
      </c>
      <c r="B43">
        <f>COUNTIF(HILCO!B:B,'TOTAL SKU List'!D44)</f>
        <v>0</v>
      </c>
      <c r="D43" s="25" t="s">
        <v>398</v>
      </c>
      <c r="E43" t="s">
        <v>163</v>
      </c>
      <c r="F43" s="29" t="s">
        <v>272</v>
      </c>
      <c r="G43" s="29" t="s">
        <v>272</v>
      </c>
      <c r="H43" t="s">
        <v>238</v>
      </c>
      <c r="I43" s="35">
        <v>810074413763</v>
      </c>
      <c r="J43" s="35">
        <v>0</v>
      </c>
      <c r="K43" s="35">
        <v>6</v>
      </c>
      <c r="L43" s="21">
        <v>37</v>
      </c>
      <c r="M43" s="23">
        <v>36</v>
      </c>
      <c r="N43" s="22">
        <f t="shared" si="1"/>
        <v>1332</v>
      </c>
      <c r="O43" s="23">
        <v>5.3999999999999995</v>
      </c>
      <c r="P43" s="48">
        <f t="shared" si="2"/>
        <v>199.79999999999998</v>
      </c>
    </row>
    <row r="44" spans="1:16 16378:16378" ht="152.1" customHeight="1" x14ac:dyDescent="0.3">
      <c r="A44" t="str">
        <f t="shared" si="0"/>
        <v>ICE TRAY | 4 CUP CUBE | BUNDLECHARCOAL</v>
      </c>
      <c r="B44">
        <f>COUNTIF(HILCO!B:B,'TOTAL SKU List'!D43)</f>
        <v>0</v>
      </c>
      <c r="D44" s="25" t="s">
        <v>399</v>
      </c>
      <c r="E44" t="s">
        <v>163</v>
      </c>
      <c r="F44" s="29" t="s">
        <v>272</v>
      </c>
      <c r="G44" s="29" t="s">
        <v>272</v>
      </c>
      <c r="H44" t="s">
        <v>188</v>
      </c>
      <c r="I44" s="35">
        <v>859644007308</v>
      </c>
      <c r="J44" s="35">
        <v>0</v>
      </c>
      <c r="K44" s="35">
        <v>6</v>
      </c>
      <c r="L44" s="21">
        <v>7</v>
      </c>
      <c r="M44" s="23">
        <v>36</v>
      </c>
      <c r="N44" s="22">
        <f t="shared" si="1"/>
        <v>252</v>
      </c>
      <c r="O44" s="23">
        <v>5.3999999999999995</v>
      </c>
      <c r="P44" s="48">
        <f t="shared" si="2"/>
        <v>37.799999999999997</v>
      </c>
    </row>
    <row r="45" spans="1:16 16378:16378" ht="152.1" customHeight="1" x14ac:dyDescent="0.3">
      <c r="A45" t="str">
        <f t="shared" si="0"/>
        <v>EVERYDAY ICE TRAYBLACK</v>
      </c>
      <c r="B45">
        <f>COUNTIF(HILCO!B:B,'TOTAL SKU List'!D45)</f>
        <v>0</v>
      </c>
      <c r="D45" s="25" t="s">
        <v>400</v>
      </c>
      <c r="E45" t="s">
        <v>163</v>
      </c>
      <c r="F45" s="29" t="s">
        <v>164</v>
      </c>
      <c r="G45" s="29" t="s">
        <v>165</v>
      </c>
      <c r="H45" t="s">
        <v>249</v>
      </c>
      <c r="I45" s="35">
        <v>856334006337</v>
      </c>
      <c r="J45" s="35">
        <v>6</v>
      </c>
      <c r="K45" s="35">
        <v>60</v>
      </c>
      <c r="L45" s="21">
        <v>50</v>
      </c>
      <c r="M45" s="23">
        <v>14</v>
      </c>
      <c r="N45" s="22">
        <f t="shared" si="1"/>
        <v>700</v>
      </c>
      <c r="O45" s="23">
        <v>2.1</v>
      </c>
      <c r="P45" s="48">
        <f t="shared" si="2"/>
        <v>105</v>
      </c>
    </row>
    <row r="46" spans="1:16 16378:16378" ht="129.75" customHeight="1" x14ac:dyDescent="0.3">
      <c r="B46" s="25"/>
      <c r="D46" s="25" t="s">
        <v>401</v>
      </c>
      <c r="E46" t="s">
        <v>194</v>
      </c>
      <c r="F46" s="29" t="s">
        <v>191</v>
      </c>
      <c r="G46" s="29" t="s">
        <v>192</v>
      </c>
      <c r="H46" t="s">
        <v>193</v>
      </c>
      <c r="I46" s="35">
        <v>850014034672</v>
      </c>
      <c r="J46" s="21">
        <v>12</v>
      </c>
      <c r="K46" s="35">
        <v>24</v>
      </c>
      <c r="L46" s="21">
        <v>3781</v>
      </c>
      <c r="M46" s="23">
        <v>20</v>
      </c>
      <c r="N46" s="22">
        <f t="shared" si="1"/>
        <v>75620</v>
      </c>
      <c r="O46" s="23">
        <v>3</v>
      </c>
      <c r="P46" s="48">
        <f t="shared" si="2"/>
        <v>11343</v>
      </c>
      <c r="XEX46" s="25"/>
    </row>
    <row r="47" spans="1:16 16378:16378" ht="143.25" customHeight="1" x14ac:dyDescent="0.3">
      <c r="D47" t="s">
        <v>402</v>
      </c>
      <c r="E47" s="28" t="s">
        <v>194</v>
      </c>
      <c r="F47" s="29" t="s">
        <v>205</v>
      </c>
      <c r="G47" s="29" t="s">
        <v>201</v>
      </c>
      <c r="H47" t="s">
        <v>202</v>
      </c>
      <c r="I47" s="35">
        <v>810074416733</v>
      </c>
      <c r="K47">
        <v>6</v>
      </c>
      <c r="L47" s="21">
        <v>5</v>
      </c>
      <c r="M47" s="23">
        <v>24</v>
      </c>
      <c r="N47" s="22">
        <f t="shared" si="1"/>
        <v>120</v>
      </c>
      <c r="O47" s="23">
        <v>3.5999999999999996</v>
      </c>
      <c r="P47" s="48">
        <f t="shared" si="2"/>
        <v>18</v>
      </c>
    </row>
  </sheetData>
  <autoFilter ref="A2:XEX47" xr:uid="{DA2F8D0A-998D-4D0D-8F31-5F4976C6F404}"/>
  <sortState xmlns:xlrd2="http://schemas.microsoft.com/office/spreadsheetml/2017/richdata2" ref="A3:N45">
    <sortCondition ref="E3:E45"/>
    <sortCondition ref="F3:F45"/>
    <sortCondition ref="G3:G45"/>
    <sortCondition descending="1" ref="L3:L45"/>
  </sortState>
  <conditionalFormatting sqref="D2:D1048576">
    <cfRule type="duplicateValues" dxfId="12" priority="6"/>
  </conditionalFormatting>
  <conditionalFormatting sqref="XEX46:XFD46 B46">
    <cfRule type="duplicateValues" dxfId="11" priority="2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A92C-F47D-41A8-A6C1-B12A74621BA6}">
  <dimension ref="A1:P37"/>
  <sheetViews>
    <sheetView topLeftCell="C1" zoomScale="85" zoomScaleNormal="85" workbookViewId="0">
      <pane ySplit="2" topLeftCell="A3" activePane="bottomLeft" state="frozen"/>
      <selection pane="bottomLeft" activeCell="L3" sqref="L3"/>
    </sheetView>
  </sheetViews>
  <sheetFormatPr defaultColWidth="8.88671875" defaultRowHeight="14.4" x14ac:dyDescent="0.3"/>
  <cols>
    <col min="1" max="1" width="65.109375" hidden="1" customWidth="1"/>
    <col min="2" max="2" width="8.88671875" hidden="1" customWidth="1"/>
    <col min="3" max="3" width="25.5546875" customWidth="1"/>
    <col min="4" max="4" width="24.44140625" customWidth="1"/>
    <col min="5" max="5" width="16.44140625" bestFit="1" customWidth="1"/>
    <col min="6" max="6" width="24.44140625" style="29" customWidth="1"/>
    <col min="7" max="7" width="37.44140625" style="29" customWidth="1"/>
    <col min="8" max="8" width="19.109375" bestFit="1" customWidth="1"/>
    <col min="9" max="9" width="16.5546875" bestFit="1" customWidth="1"/>
    <col min="10" max="11" width="14.109375" customWidth="1"/>
    <col min="12" max="12" width="13.44140625" customWidth="1"/>
    <col min="13" max="13" width="8.44140625" bestFit="1" customWidth="1"/>
    <col min="14" max="14" width="14.44140625" bestFit="1" customWidth="1"/>
    <col min="15" max="15" width="15.5546875" customWidth="1"/>
    <col min="16" max="16" width="18.109375" style="48" customWidth="1"/>
  </cols>
  <sheetData>
    <row r="1" spans="1:16" ht="18" x14ac:dyDescent="0.35">
      <c r="F1"/>
      <c r="G1"/>
      <c r="L1" s="36">
        <f>SUM(L5:L37)</f>
        <v>71498</v>
      </c>
      <c r="M1" s="37"/>
      <c r="N1" s="38">
        <f>SUM(N5:N37)</f>
        <v>1168230</v>
      </c>
      <c r="O1" s="39"/>
      <c r="P1" s="39">
        <f>SUM(P5:P37)</f>
        <v>175234.49999999997</v>
      </c>
    </row>
    <row r="2" spans="1:16" ht="41.25" customHeight="1" x14ac:dyDescent="0.3">
      <c r="A2" s="26" t="s">
        <v>346</v>
      </c>
      <c r="B2" s="26" t="s">
        <v>347</v>
      </c>
      <c r="C2" s="26" t="s">
        <v>362</v>
      </c>
      <c r="D2" s="27" t="s">
        <v>361</v>
      </c>
      <c r="E2" s="26" t="s">
        <v>1</v>
      </c>
      <c r="F2" s="27" t="s">
        <v>2</v>
      </c>
      <c r="G2" s="27" t="s">
        <v>3</v>
      </c>
      <c r="H2" s="26" t="s">
        <v>285</v>
      </c>
      <c r="I2" s="26" t="s">
        <v>5</v>
      </c>
      <c r="J2" s="26" t="s">
        <v>360</v>
      </c>
      <c r="K2" s="27" t="s">
        <v>359</v>
      </c>
      <c r="L2" s="27" t="s">
        <v>282</v>
      </c>
      <c r="M2" s="27" t="s">
        <v>6</v>
      </c>
      <c r="N2" s="27" t="s">
        <v>286</v>
      </c>
      <c r="O2" s="27" t="s">
        <v>357</v>
      </c>
      <c r="P2" s="49" t="s">
        <v>358</v>
      </c>
    </row>
    <row r="3" spans="1:16" ht="152.1" customHeight="1" x14ac:dyDescent="0.3">
      <c r="A3" t="str">
        <f t="shared" ref="A3:A15" si="0">G3&amp;H3</f>
        <v xml:space="preserve">UTENSIL BUNDLENAVY </v>
      </c>
      <c r="B3">
        <f>COUNTIF(HILCO!B:B,'COOKBOOKS + HOME'!#REF!)</f>
        <v>0</v>
      </c>
      <c r="D3" s="25" t="s">
        <v>390</v>
      </c>
      <c r="E3" t="s">
        <v>355</v>
      </c>
      <c r="F3" s="29" t="s">
        <v>228</v>
      </c>
      <c r="G3" s="29" t="s">
        <v>242</v>
      </c>
      <c r="H3" t="s">
        <v>233</v>
      </c>
      <c r="I3" s="35">
        <f>_xlfn.XLOOKUP(D3,'TOTAL SKU List'!D:D,'TOTAL SKU List'!I:I)</f>
        <v>850024435537</v>
      </c>
      <c r="J3" s="35">
        <v>12</v>
      </c>
      <c r="K3" s="35">
        <v>96</v>
      </c>
      <c r="L3" s="21">
        <f>SUMIFS('TOTAL SKU List'!L:L,'TOTAL SKU List'!D:D,'FOOD STORAGE + PREP'!D3,'TOTAL SKU List'!H:H,'FOOD STORAGE + PREP'!H3)</f>
        <v>499</v>
      </c>
      <c r="M3" s="23">
        <v>15</v>
      </c>
      <c r="N3" s="22">
        <f>M3*L3</f>
        <v>7485</v>
      </c>
      <c r="O3" s="23">
        <v>2.25</v>
      </c>
      <c r="P3" s="48">
        <f t="shared" ref="P3:P36" si="1">O3*L3</f>
        <v>1122.75</v>
      </c>
    </row>
    <row r="4" spans="1:16" ht="152.1" customHeight="1" x14ac:dyDescent="0.3">
      <c r="A4" t="str">
        <f t="shared" si="0"/>
        <v>MATCHA SHAKERN/A</v>
      </c>
      <c r="B4">
        <f>COUNTIF(HILCO!B:B,'FOOD STORAGE + PREP'!D4)</f>
        <v>0</v>
      </c>
      <c r="D4" s="25" t="s">
        <v>405</v>
      </c>
      <c r="E4" t="s">
        <v>355</v>
      </c>
      <c r="F4" s="29" t="s">
        <v>157</v>
      </c>
      <c r="G4" s="29" t="s">
        <v>189</v>
      </c>
      <c r="H4" t="s">
        <v>160</v>
      </c>
      <c r="I4" s="35">
        <f>_xlfn.XLOOKUP(D4,'TOTAL SKU List'!D:D,'TOTAL SKU List'!I:I)</f>
        <v>855113007282</v>
      </c>
      <c r="J4" s="35">
        <v>6</v>
      </c>
      <c r="K4" s="35">
        <v>24</v>
      </c>
      <c r="L4" s="21">
        <f>SUMIFS('TOTAL SKU List'!L:L,'TOTAL SKU List'!D:D,'FOOD STORAGE + PREP'!D4,'TOTAL SKU List'!H:H,'FOOD STORAGE + PREP'!H4)</f>
        <v>52</v>
      </c>
      <c r="M4" s="23">
        <v>25</v>
      </c>
      <c r="N4" s="22">
        <f t="shared" ref="N4:N37" si="2">M4*L4</f>
        <v>1300</v>
      </c>
      <c r="O4" s="23">
        <v>3.75</v>
      </c>
      <c r="P4" s="48">
        <f t="shared" si="1"/>
        <v>195</v>
      </c>
    </row>
    <row r="5" spans="1:16" ht="152.1" customHeight="1" x14ac:dyDescent="0.3">
      <c r="A5" t="str">
        <f t="shared" si="0"/>
        <v>PORTER BAG STAND UP | 36 OZBLUSH</v>
      </c>
      <c r="B5">
        <f>COUNTIF(HILCO!B:B,'FOOD STORAGE + PREP'!D5)</f>
        <v>0</v>
      </c>
      <c r="D5" s="25" t="s">
        <v>364</v>
      </c>
      <c r="E5" t="s">
        <v>194</v>
      </c>
      <c r="F5" s="29" t="s">
        <v>191</v>
      </c>
      <c r="G5" s="29" t="s">
        <v>232</v>
      </c>
      <c r="H5" t="s">
        <v>170</v>
      </c>
      <c r="I5" s="35">
        <f>_xlfn.XLOOKUP(D5,'TOTAL SKU List'!D:D,'TOTAL SKU List'!I:I)</f>
        <v>850014034641</v>
      </c>
      <c r="J5" s="35">
        <v>12</v>
      </c>
      <c r="K5" s="35">
        <v>24</v>
      </c>
      <c r="L5" s="21">
        <f>SUMIFS('TOTAL SKU List'!L:L,'TOTAL SKU List'!D:D,'FOOD STORAGE + PREP'!D5,'TOTAL SKU List'!H:H,'FOOD STORAGE + PREP'!H5)</f>
        <v>8258</v>
      </c>
      <c r="M5" s="23">
        <v>15</v>
      </c>
      <c r="N5" s="22">
        <f t="shared" si="2"/>
        <v>123870</v>
      </c>
      <c r="O5" s="23">
        <v>2.25</v>
      </c>
      <c r="P5" s="48">
        <f t="shared" si="1"/>
        <v>18580.5</v>
      </c>
    </row>
    <row r="6" spans="1:16" ht="152.1" customHeight="1" x14ac:dyDescent="0.3">
      <c r="A6" t="str">
        <f t="shared" si="0"/>
        <v>PORTER BAG STAND UP | 36 OZSLATE</v>
      </c>
      <c r="B6">
        <f>COUNTIF(HILCO!B:B,'FOOD STORAGE + PREP'!D10)</f>
        <v>0</v>
      </c>
      <c r="D6" s="25" t="s">
        <v>365</v>
      </c>
      <c r="E6" t="s">
        <v>194</v>
      </c>
      <c r="F6" s="29" t="s">
        <v>191</v>
      </c>
      <c r="G6" s="29" t="s">
        <v>232</v>
      </c>
      <c r="H6" t="s">
        <v>231</v>
      </c>
      <c r="I6" s="35">
        <f>_xlfn.XLOOKUP(D6,'TOTAL SKU List'!D:D,'TOTAL SKU List'!I:I)</f>
        <v>850014034634</v>
      </c>
      <c r="J6" s="35">
        <v>12</v>
      </c>
      <c r="K6" s="35">
        <v>24</v>
      </c>
      <c r="L6" s="21">
        <f>SUMIFS('TOTAL SKU List'!L:L,'TOTAL SKU List'!D:D,'FOOD STORAGE + PREP'!D6,'TOTAL SKU List'!H:H,'FOOD STORAGE + PREP'!H6)</f>
        <v>996</v>
      </c>
      <c r="M6" s="23">
        <v>15</v>
      </c>
      <c r="N6" s="22">
        <f t="shared" si="2"/>
        <v>14940</v>
      </c>
      <c r="O6" s="23">
        <v>2.25</v>
      </c>
      <c r="P6" s="48">
        <f t="shared" si="1"/>
        <v>2241</v>
      </c>
    </row>
    <row r="7" spans="1:16" ht="152.1" customHeight="1" x14ac:dyDescent="0.3">
      <c r="A7" t="str">
        <f t="shared" si="0"/>
        <v>PORTER BAG STAND UP | 36 OZSAGE</v>
      </c>
      <c r="B7">
        <f>COUNTIF(HILCO!B:B,'FOOD STORAGE + PREP'!D9)</f>
        <v>0</v>
      </c>
      <c r="D7" s="25" t="s">
        <v>366</v>
      </c>
      <c r="E7" t="s">
        <v>194</v>
      </c>
      <c r="F7" s="29" t="s">
        <v>191</v>
      </c>
      <c r="G7" s="29" t="s">
        <v>232</v>
      </c>
      <c r="H7" t="s">
        <v>281</v>
      </c>
      <c r="I7" s="35">
        <f>_xlfn.XLOOKUP(D7,'TOTAL SKU List'!D:D,'TOTAL SKU List'!I:I)</f>
        <v>810074419178</v>
      </c>
      <c r="J7" s="35">
        <v>12</v>
      </c>
      <c r="K7" s="35">
        <v>24</v>
      </c>
      <c r="L7" s="21">
        <f>SUMIFS('TOTAL SKU List'!L:L,'TOTAL SKU List'!D:D,'FOOD STORAGE + PREP'!D7,'TOTAL SKU List'!H:H,'FOOD STORAGE + PREP'!H7)</f>
        <v>15</v>
      </c>
      <c r="M7" s="23">
        <v>15</v>
      </c>
      <c r="N7" s="22">
        <f t="shared" si="2"/>
        <v>225</v>
      </c>
      <c r="O7" s="23">
        <v>2.25</v>
      </c>
      <c r="P7" s="48">
        <f t="shared" si="1"/>
        <v>33.75</v>
      </c>
    </row>
    <row r="8" spans="1:16" ht="152.1" customHeight="1" x14ac:dyDescent="0.3">
      <c r="A8" t="str">
        <f t="shared" si="0"/>
        <v>PORTER BAG STAND UP | 36 OZCREAM</v>
      </c>
      <c r="B8">
        <f>COUNTIF(HILCO!B:B,'FOOD STORAGE + PREP'!#REF!)</f>
        <v>0</v>
      </c>
      <c r="D8" s="25" t="s">
        <v>367</v>
      </c>
      <c r="E8" t="s">
        <v>194</v>
      </c>
      <c r="F8" s="29" t="s">
        <v>191</v>
      </c>
      <c r="G8" s="29" t="s">
        <v>232</v>
      </c>
      <c r="H8" t="s">
        <v>197</v>
      </c>
      <c r="I8" s="35">
        <f>_xlfn.XLOOKUP(D8,'TOTAL SKU List'!D:D,'TOTAL SKU List'!I:I)</f>
        <v>850014034603</v>
      </c>
      <c r="J8" s="35">
        <v>12</v>
      </c>
      <c r="K8" s="35">
        <v>24</v>
      </c>
      <c r="L8" s="21">
        <f>SUMIFS('TOTAL SKU List'!L:L,'TOTAL SKU List'!D:D,'FOOD STORAGE + PREP'!D8,'TOTAL SKU List'!H:H,'FOOD STORAGE + PREP'!H8)</f>
        <v>90</v>
      </c>
      <c r="M8" s="23">
        <v>15</v>
      </c>
      <c r="N8" s="22">
        <f t="shared" si="2"/>
        <v>1350</v>
      </c>
      <c r="O8" s="23">
        <v>2.25</v>
      </c>
      <c r="P8" s="48">
        <f t="shared" si="1"/>
        <v>202.5</v>
      </c>
    </row>
    <row r="9" spans="1:16" ht="152.1" customHeight="1" x14ac:dyDescent="0.3">
      <c r="A9" t="str">
        <f t="shared" si="0"/>
        <v>PORTER BAG STAND UP | 36 OZOAT</v>
      </c>
      <c r="B9">
        <f>COUNTIF(HILCO!B:B,'FOOD STORAGE + PREP'!D8)</f>
        <v>0</v>
      </c>
      <c r="D9" s="25" t="s">
        <v>368</v>
      </c>
      <c r="E9" t="s">
        <v>194</v>
      </c>
      <c r="F9" s="29" t="s">
        <v>191</v>
      </c>
      <c r="G9" s="29" t="s">
        <v>232</v>
      </c>
      <c r="H9" t="s">
        <v>280</v>
      </c>
      <c r="I9" s="35">
        <f>_xlfn.XLOOKUP(D9,'TOTAL SKU List'!D:D,'TOTAL SKU List'!I:I)</f>
        <v>810074419109</v>
      </c>
      <c r="J9" s="35">
        <v>12</v>
      </c>
      <c r="K9" s="35">
        <v>24</v>
      </c>
      <c r="L9" s="21">
        <f>SUMIFS('TOTAL SKU List'!L:L,'TOTAL SKU List'!D:D,'FOOD STORAGE + PREP'!D9,'TOTAL SKU List'!H:H,'FOOD STORAGE + PREP'!H9)</f>
        <v>9</v>
      </c>
      <c r="M9" s="23">
        <v>15</v>
      </c>
      <c r="N9" s="22">
        <f t="shared" si="2"/>
        <v>135</v>
      </c>
      <c r="O9" s="23">
        <v>2.25</v>
      </c>
      <c r="P9" s="48">
        <f t="shared" si="1"/>
        <v>20.25</v>
      </c>
    </row>
    <row r="10" spans="1:16" ht="152.1" customHeight="1" x14ac:dyDescent="0.3">
      <c r="A10" t="str">
        <f t="shared" si="0"/>
        <v>PORTER BAG STAND UP | 36 OZMINT</v>
      </c>
      <c r="B10">
        <f>COUNTIF(HILCO!B:B,'FOOD STORAGE + PREP'!D7)</f>
        <v>0</v>
      </c>
      <c r="D10" s="25" t="s">
        <v>369</v>
      </c>
      <c r="E10" t="s">
        <v>194</v>
      </c>
      <c r="F10" s="29" t="s">
        <v>191</v>
      </c>
      <c r="G10" s="29" t="s">
        <v>232</v>
      </c>
      <c r="H10" t="s">
        <v>193</v>
      </c>
      <c r="I10" s="35">
        <f>_xlfn.XLOOKUP(D10,'TOTAL SKU List'!D:D,'TOTAL SKU List'!I:I)</f>
        <v>850014034627</v>
      </c>
      <c r="J10" s="35">
        <v>12</v>
      </c>
      <c r="K10" s="35">
        <v>24</v>
      </c>
      <c r="L10" s="21">
        <f>SUMIFS('TOTAL SKU List'!L:L,'TOTAL SKU List'!D:D,'FOOD STORAGE + PREP'!D10,'TOTAL SKU List'!H:H,'FOOD STORAGE + PREP'!H10)</f>
        <v>375</v>
      </c>
      <c r="M10" s="23">
        <v>15</v>
      </c>
      <c r="N10" s="22">
        <f t="shared" si="2"/>
        <v>5625</v>
      </c>
      <c r="O10" s="23">
        <v>2.25</v>
      </c>
      <c r="P10" s="48">
        <f t="shared" si="1"/>
        <v>843.75</v>
      </c>
    </row>
    <row r="11" spans="1:16" ht="152.1" customHeight="1" x14ac:dyDescent="0.3">
      <c r="A11" t="str">
        <f t="shared" si="0"/>
        <v>PORTER BAG STAND UP | 50 OZSLATE</v>
      </c>
      <c r="B11">
        <f>COUNTIF(HILCO!B:B,'FOOD STORAGE + PREP'!#REF!)</f>
        <v>0</v>
      </c>
      <c r="D11" s="25" t="s">
        <v>370</v>
      </c>
      <c r="E11" t="s">
        <v>194</v>
      </c>
      <c r="F11" s="29" t="s">
        <v>191</v>
      </c>
      <c r="G11" s="29" t="s">
        <v>192</v>
      </c>
      <c r="H11" t="s">
        <v>231</v>
      </c>
      <c r="I11" s="35">
        <f>_xlfn.XLOOKUP(D11,'TOTAL SKU List'!D:D,'TOTAL SKU List'!I:I)</f>
        <v>850014034689</v>
      </c>
      <c r="J11" s="35">
        <v>12</v>
      </c>
      <c r="K11" s="35">
        <v>24</v>
      </c>
      <c r="L11" s="21">
        <f>SUMIFS('TOTAL SKU List'!L:L,'TOTAL SKU List'!D:D,'FOOD STORAGE + PREP'!D11,'TOTAL SKU List'!H:H,'FOOD STORAGE + PREP'!H11)</f>
        <v>2173</v>
      </c>
      <c r="M11" s="23">
        <v>20</v>
      </c>
      <c r="N11" s="22">
        <f t="shared" si="2"/>
        <v>43460</v>
      </c>
      <c r="O11" s="23">
        <v>3</v>
      </c>
      <c r="P11" s="48">
        <f t="shared" si="1"/>
        <v>6519</v>
      </c>
    </row>
    <row r="12" spans="1:16" ht="152.1" customHeight="1" x14ac:dyDescent="0.3">
      <c r="A12" t="str">
        <f t="shared" si="0"/>
        <v>PORTER BAG STAND UP | 50 OZCHARCOAL</v>
      </c>
      <c r="B12">
        <f>COUNTIF(HILCO!B:B,'FOOD STORAGE + PREP'!D12)</f>
        <v>0</v>
      </c>
      <c r="D12" s="25" t="s">
        <v>371</v>
      </c>
      <c r="E12" t="s">
        <v>194</v>
      </c>
      <c r="F12" s="29" t="s">
        <v>191</v>
      </c>
      <c r="G12" s="29" t="s">
        <v>192</v>
      </c>
      <c r="H12" t="s">
        <v>188</v>
      </c>
      <c r="I12" s="35">
        <f>_xlfn.XLOOKUP(D12,'TOTAL SKU List'!D:D,'TOTAL SKU List'!I:I)</f>
        <v>850014034665</v>
      </c>
      <c r="J12" s="35">
        <v>12</v>
      </c>
      <c r="K12" s="35">
        <v>24</v>
      </c>
      <c r="L12" s="21">
        <f>SUMIFS('TOTAL SKU List'!L:L,'TOTAL SKU List'!D:D,'FOOD STORAGE + PREP'!D12,'TOTAL SKU List'!H:H,'FOOD STORAGE + PREP'!H12)</f>
        <v>3961</v>
      </c>
      <c r="M12" s="23">
        <v>20</v>
      </c>
      <c r="N12" s="22">
        <f t="shared" si="2"/>
        <v>79220</v>
      </c>
      <c r="O12" s="23">
        <v>3</v>
      </c>
      <c r="P12" s="48">
        <f t="shared" si="1"/>
        <v>11883</v>
      </c>
    </row>
    <row r="13" spans="1:16" ht="152.1" customHeight="1" x14ac:dyDescent="0.3">
      <c r="A13" t="str">
        <f t="shared" si="0"/>
        <v>PORTER BAG STAND UP | 50 OZBLUSH</v>
      </c>
      <c r="B13">
        <f>COUNTIF(HILCO!B:B,'FOOD STORAGE + PREP'!D11)</f>
        <v>0</v>
      </c>
      <c r="D13" s="25" t="s">
        <v>372</v>
      </c>
      <c r="E13" t="s">
        <v>194</v>
      </c>
      <c r="F13" s="29" t="s">
        <v>191</v>
      </c>
      <c r="G13" s="29" t="s">
        <v>192</v>
      </c>
      <c r="H13" t="s">
        <v>170</v>
      </c>
      <c r="I13" s="35">
        <f>_xlfn.XLOOKUP(D13,'TOTAL SKU List'!D:D,'TOTAL SKU List'!I:I)</f>
        <v>850014034696</v>
      </c>
      <c r="J13" s="35">
        <v>12</v>
      </c>
      <c r="K13" s="35">
        <v>24</v>
      </c>
      <c r="L13" s="21">
        <f>SUMIFS('TOTAL SKU List'!L:L,'TOTAL SKU List'!D:D,'FOOD STORAGE + PREP'!D13,'TOTAL SKU List'!H:H,'FOOD STORAGE + PREP'!H13)</f>
        <v>3040</v>
      </c>
      <c r="M13" s="23">
        <v>20</v>
      </c>
      <c r="N13" s="22">
        <f t="shared" si="2"/>
        <v>60800</v>
      </c>
      <c r="O13" s="23">
        <v>3</v>
      </c>
      <c r="P13" s="48">
        <f t="shared" si="1"/>
        <v>9120</v>
      </c>
    </row>
    <row r="14" spans="1:16" ht="152.1" customHeight="1" x14ac:dyDescent="0.3">
      <c r="A14" t="str">
        <f t="shared" si="0"/>
        <v>PORTER BAG STAND UP | 50 OZSAGE</v>
      </c>
      <c r="B14">
        <f>COUNTIF(HILCO!B:B,'FOOD STORAGE + PREP'!#REF!)</f>
        <v>0</v>
      </c>
      <c r="D14" s="25" t="s">
        <v>373</v>
      </c>
      <c r="E14" t="s">
        <v>194</v>
      </c>
      <c r="F14" s="29" t="s">
        <v>191</v>
      </c>
      <c r="G14" s="29" t="s">
        <v>192</v>
      </c>
      <c r="H14" t="s">
        <v>281</v>
      </c>
      <c r="I14" s="35">
        <f>_xlfn.XLOOKUP(D14,'TOTAL SKU List'!D:D,'TOTAL SKU List'!I:I)</f>
        <v>810074419185</v>
      </c>
      <c r="J14" s="35">
        <v>12</v>
      </c>
      <c r="K14" s="35">
        <v>24</v>
      </c>
      <c r="L14" s="21">
        <f>SUMIFS('TOTAL SKU List'!L:L,'TOTAL SKU List'!D:D,'FOOD STORAGE + PREP'!D14,'TOTAL SKU List'!H:H,'FOOD STORAGE + PREP'!H14)</f>
        <v>878</v>
      </c>
      <c r="M14" s="23">
        <v>20</v>
      </c>
      <c r="N14" s="22">
        <f t="shared" si="2"/>
        <v>17560</v>
      </c>
      <c r="O14" s="23">
        <v>3</v>
      </c>
      <c r="P14" s="48">
        <f t="shared" si="1"/>
        <v>2634</v>
      </c>
    </row>
    <row r="15" spans="1:16" ht="152.1" customHeight="1" x14ac:dyDescent="0.3">
      <c r="A15" t="str">
        <f t="shared" si="0"/>
        <v>PORTER BAG STAND UP | 50 OZOAT</v>
      </c>
      <c r="B15">
        <f>COUNTIF(HILCO!B:B,'FOOD STORAGE + PREP'!D15)</f>
        <v>0</v>
      </c>
      <c r="D15" s="25" t="s">
        <v>374</v>
      </c>
      <c r="E15" t="s">
        <v>194</v>
      </c>
      <c r="F15" s="29" t="s">
        <v>191</v>
      </c>
      <c r="G15" s="29" t="s">
        <v>192</v>
      </c>
      <c r="H15" t="s">
        <v>280</v>
      </c>
      <c r="I15" s="35">
        <f>_xlfn.XLOOKUP(D15,'TOTAL SKU List'!D:D,'TOTAL SKU List'!I:I)</f>
        <v>810074419116</v>
      </c>
      <c r="J15" s="35">
        <v>12</v>
      </c>
      <c r="K15" s="35">
        <v>24</v>
      </c>
      <c r="L15" s="21">
        <f>SUMIFS('TOTAL SKU List'!L:L,'TOTAL SKU List'!D:D,'FOOD STORAGE + PREP'!D15,'TOTAL SKU List'!H:H,'FOOD STORAGE + PREP'!H15)</f>
        <v>785</v>
      </c>
      <c r="M15" s="23">
        <v>20</v>
      </c>
      <c r="N15" s="22">
        <f t="shared" si="2"/>
        <v>15700</v>
      </c>
      <c r="O15" s="23">
        <v>3</v>
      </c>
      <c r="P15" s="48">
        <f t="shared" si="1"/>
        <v>2355</v>
      </c>
    </row>
    <row r="16" spans="1:16" ht="152.1" customHeight="1" x14ac:dyDescent="0.3">
      <c r="D16" s="25" t="s">
        <v>401</v>
      </c>
      <c r="E16" t="s">
        <v>194</v>
      </c>
      <c r="F16" s="29" t="s">
        <v>191</v>
      </c>
      <c r="G16" s="29" t="s">
        <v>192</v>
      </c>
      <c r="H16" t="s">
        <v>193</v>
      </c>
      <c r="I16" s="35">
        <f>_xlfn.XLOOKUP(D16,'TOTAL SKU List'!D:D,'TOTAL SKU List'!I:I)</f>
        <v>850014034672</v>
      </c>
      <c r="J16" s="35">
        <v>12</v>
      </c>
      <c r="K16" s="35">
        <v>24</v>
      </c>
      <c r="L16" s="21">
        <f>SUMIFS('TOTAL SKU List'!L:L,'TOTAL SKU List'!D:D,'FOOD STORAGE + PREP'!D16,'TOTAL SKU List'!H:H,'FOOD STORAGE + PREP'!H16)</f>
        <v>3781</v>
      </c>
      <c r="M16" s="23">
        <v>20</v>
      </c>
      <c r="N16" s="22">
        <f t="shared" si="2"/>
        <v>75620</v>
      </c>
      <c r="O16" s="23">
        <v>3</v>
      </c>
      <c r="P16" s="48">
        <f t="shared" si="1"/>
        <v>11343</v>
      </c>
    </row>
    <row r="17" spans="1:16" ht="152.1" customHeight="1" x14ac:dyDescent="0.3">
      <c r="A17" t="str">
        <f t="shared" ref="A17:A36" si="3">G17&amp;H17</f>
        <v>STORAGE | 10 OZ | SNACK BAGCHARCOAL</v>
      </c>
      <c r="B17">
        <f>COUNTIF(HILCO!B:B,'FOOD STORAGE + PREP'!D18)</f>
        <v>0</v>
      </c>
      <c r="D17" s="25" t="s">
        <v>375</v>
      </c>
      <c r="E17" t="s">
        <v>194</v>
      </c>
      <c r="F17" s="29" t="s">
        <v>191</v>
      </c>
      <c r="G17" s="29" t="s">
        <v>230</v>
      </c>
      <c r="H17" t="s">
        <v>188</v>
      </c>
      <c r="I17" s="35">
        <f>_xlfn.XLOOKUP(D17,'TOTAL SKU List'!D:D,'TOTAL SKU List'!I:I)</f>
        <v>850014034467</v>
      </c>
      <c r="J17" s="35">
        <v>12</v>
      </c>
      <c r="K17" s="35">
        <v>48</v>
      </c>
      <c r="L17" s="21">
        <f>SUMIFS('TOTAL SKU List'!L:L,'TOTAL SKU List'!D:D,'FOOD STORAGE + PREP'!D17,'TOTAL SKU List'!H:H,'FOOD STORAGE + PREP'!H17)</f>
        <v>4797</v>
      </c>
      <c r="M17" s="23">
        <v>10</v>
      </c>
      <c r="N17" s="22">
        <f t="shared" si="2"/>
        <v>47970</v>
      </c>
      <c r="O17" s="23">
        <v>1.5</v>
      </c>
      <c r="P17" s="48">
        <f t="shared" si="1"/>
        <v>7195.5</v>
      </c>
    </row>
    <row r="18" spans="1:16" ht="152.1" customHeight="1" x14ac:dyDescent="0.3">
      <c r="A18" t="str">
        <f t="shared" si="3"/>
        <v>STORAGE | 10 OZ | SNACK BAGMINT</v>
      </c>
      <c r="B18">
        <f>COUNTIF(HILCO!B:B,'FOOD STORAGE + PREP'!D20)</f>
        <v>0</v>
      </c>
      <c r="D18" s="25" t="s">
        <v>376</v>
      </c>
      <c r="E18" t="s">
        <v>194</v>
      </c>
      <c r="F18" s="29" t="s">
        <v>191</v>
      </c>
      <c r="G18" s="29" t="s">
        <v>230</v>
      </c>
      <c r="H18" t="s">
        <v>193</v>
      </c>
      <c r="I18" s="35">
        <f>_xlfn.XLOOKUP(D18,'TOTAL SKU List'!D:D,'TOTAL SKU List'!I:I)</f>
        <v>850014034474</v>
      </c>
      <c r="J18" s="35">
        <v>12</v>
      </c>
      <c r="K18" s="35">
        <v>48</v>
      </c>
      <c r="L18" s="21">
        <f>SUMIFS('TOTAL SKU List'!L:L,'TOTAL SKU List'!D:D,'FOOD STORAGE + PREP'!D18,'TOTAL SKU List'!H:H,'FOOD STORAGE + PREP'!H18)</f>
        <v>2629</v>
      </c>
      <c r="M18" s="23">
        <v>10</v>
      </c>
      <c r="N18" s="22">
        <f t="shared" si="2"/>
        <v>26290</v>
      </c>
      <c r="O18" s="23">
        <v>1.5</v>
      </c>
      <c r="P18" s="48">
        <f t="shared" si="1"/>
        <v>3943.5</v>
      </c>
    </row>
    <row r="19" spans="1:16" ht="152.1" customHeight="1" x14ac:dyDescent="0.3">
      <c r="A19" t="str">
        <f t="shared" si="3"/>
        <v>STORAGE | 10 OZ | SNACK BAGBLUSH</v>
      </c>
      <c r="B19">
        <f>COUNTIF(HILCO!B:B,'FOOD STORAGE + PREP'!D17)</f>
        <v>0</v>
      </c>
      <c r="D19" s="25" t="s">
        <v>377</v>
      </c>
      <c r="E19" t="s">
        <v>194</v>
      </c>
      <c r="F19" s="29" t="s">
        <v>191</v>
      </c>
      <c r="G19" s="29" t="s">
        <v>230</v>
      </c>
      <c r="H19" t="s">
        <v>170</v>
      </c>
      <c r="I19" s="35">
        <f>_xlfn.XLOOKUP(D19,'TOTAL SKU List'!D:D,'TOTAL SKU List'!I:I)</f>
        <v>850014034498</v>
      </c>
      <c r="J19" s="35">
        <v>12</v>
      </c>
      <c r="K19" s="35">
        <v>48</v>
      </c>
      <c r="L19" s="21">
        <f>SUMIFS('TOTAL SKU List'!L:L,'TOTAL SKU List'!D:D,'FOOD STORAGE + PREP'!D19,'TOTAL SKU List'!H:H,'FOOD STORAGE + PREP'!H19)</f>
        <v>2277</v>
      </c>
      <c r="M19" s="23">
        <v>10</v>
      </c>
      <c r="N19" s="22">
        <f t="shared" si="2"/>
        <v>22770</v>
      </c>
      <c r="O19" s="23">
        <v>1.5</v>
      </c>
      <c r="P19" s="48">
        <f t="shared" si="1"/>
        <v>3415.5</v>
      </c>
    </row>
    <row r="20" spans="1:16" ht="152.1" customHeight="1" x14ac:dyDescent="0.3">
      <c r="A20" t="str">
        <f t="shared" si="3"/>
        <v>STORAGE | 10 OZ | SNACK BAGCREAM</v>
      </c>
      <c r="B20">
        <f>COUNTIF(HILCO!B:B,'FOOD STORAGE + PREP'!D19)</f>
        <v>0</v>
      </c>
      <c r="D20" s="25" t="s">
        <v>378</v>
      </c>
      <c r="E20" t="s">
        <v>194</v>
      </c>
      <c r="F20" s="29" t="s">
        <v>191</v>
      </c>
      <c r="G20" s="29" t="s">
        <v>230</v>
      </c>
      <c r="H20" t="s">
        <v>197</v>
      </c>
      <c r="I20" s="35">
        <f>_xlfn.XLOOKUP(D20,'TOTAL SKU List'!D:D,'TOTAL SKU List'!I:I)</f>
        <v>850014034450</v>
      </c>
      <c r="J20" s="35">
        <v>12</v>
      </c>
      <c r="K20" s="35">
        <v>48</v>
      </c>
      <c r="L20" s="21">
        <f>SUMIFS('TOTAL SKU List'!L:L,'TOTAL SKU List'!D:D,'FOOD STORAGE + PREP'!D20,'TOTAL SKU List'!H:H,'FOOD STORAGE + PREP'!H20)</f>
        <v>1884</v>
      </c>
      <c r="M20" s="23">
        <v>10</v>
      </c>
      <c r="N20" s="22">
        <f t="shared" si="2"/>
        <v>18840</v>
      </c>
      <c r="O20" s="23">
        <v>1.5</v>
      </c>
      <c r="P20" s="48">
        <f t="shared" si="1"/>
        <v>2826</v>
      </c>
    </row>
    <row r="21" spans="1:16" ht="152.1" customHeight="1" x14ac:dyDescent="0.3">
      <c r="A21" t="str">
        <f t="shared" si="3"/>
        <v>STORAGE | 10 OZ | SNACK BAGSAGE</v>
      </c>
      <c r="B21">
        <f>COUNTIF(HILCO!B:B,'FOOD STORAGE + PREP'!D22)</f>
        <v>0</v>
      </c>
      <c r="D21" s="25" t="s">
        <v>379</v>
      </c>
      <c r="E21" t="s">
        <v>194</v>
      </c>
      <c r="F21" s="29" t="s">
        <v>191</v>
      </c>
      <c r="G21" s="29" t="s">
        <v>230</v>
      </c>
      <c r="H21" t="s">
        <v>281</v>
      </c>
      <c r="I21" s="35">
        <f>_xlfn.XLOOKUP(D21,'TOTAL SKU List'!D:D,'TOTAL SKU List'!I:I)</f>
        <v>810074419147</v>
      </c>
      <c r="J21" s="35">
        <v>12</v>
      </c>
      <c r="K21" s="35">
        <v>48</v>
      </c>
      <c r="L21" s="21">
        <f>SUMIFS('TOTAL SKU List'!L:L,'TOTAL SKU List'!D:D,'FOOD STORAGE + PREP'!D21,'TOTAL SKU List'!H:H,'FOOD STORAGE + PREP'!H21)</f>
        <v>908</v>
      </c>
      <c r="M21" s="23">
        <v>10</v>
      </c>
      <c r="N21" s="22">
        <f t="shared" si="2"/>
        <v>9080</v>
      </c>
      <c r="O21" s="23">
        <v>1.5</v>
      </c>
      <c r="P21" s="48">
        <f t="shared" si="1"/>
        <v>1362</v>
      </c>
    </row>
    <row r="22" spans="1:16" ht="152.1" customHeight="1" x14ac:dyDescent="0.3">
      <c r="A22" t="str">
        <f t="shared" si="3"/>
        <v>STORAGE | 10 OZ | SNACK BAGOAT</v>
      </c>
      <c r="B22">
        <f>COUNTIF(HILCO!B:B,'FOOD STORAGE + PREP'!D21)</f>
        <v>0</v>
      </c>
      <c r="D22" s="25" t="s">
        <v>380</v>
      </c>
      <c r="E22" t="s">
        <v>194</v>
      </c>
      <c r="F22" s="29" t="s">
        <v>191</v>
      </c>
      <c r="G22" s="29" t="s">
        <v>230</v>
      </c>
      <c r="H22" t="s">
        <v>280</v>
      </c>
      <c r="I22" s="35">
        <f>_xlfn.XLOOKUP(D22,'TOTAL SKU List'!D:D,'TOTAL SKU List'!I:I)</f>
        <v>810074419079</v>
      </c>
      <c r="J22" s="35">
        <v>12</v>
      </c>
      <c r="K22" s="35">
        <v>48</v>
      </c>
      <c r="L22" s="21">
        <f>SUMIFS('TOTAL SKU List'!L:L,'TOTAL SKU List'!D:D,'FOOD STORAGE + PREP'!D22,'TOTAL SKU List'!H:H,'FOOD STORAGE + PREP'!H22)</f>
        <v>872</v>
      </c>
      <c r="M22" s="23">
        <v>10</v>
      </c>
      <c r="N22" s="22">
        <f t="shared" si="2"/>
        <v>8720</v>
      </c>
      <c r="O22" s="23">
        <v>1.5</v>
      </c>
      <c r="P22" s="48">
        <f t="shared" si="1"/>
        <v>1308</v>
      </c>
    </row>
    <row r="23" spans="1:16" ht="152.1" customHeight="1" x14ac:dyDescent="0.3">
      <c r="A23" t="str">
        <f t="shared" si="3"/>
        <v>STORAGE | 10 OZ | SNACK BAGSLATE</v>
      </c>
      <c r="B23">
        <f>COUNTIF(HILCO!B:B,'FOOD STORAGE + PREP'!D23)</f>
        <v>0</v>
      </c>
      <c r="D23" s="25" t="s">
        <v>381</v>
      </c>
      <c r="E23" t="s">
        <v>194</v>
      </c>
      <c r="F23" s="29" t="s">
        <v>191</v>
      </c>
      <c r="G23" s="29" t="s">
        <v>230</v>
      </c>
      <c r="H23" t="s">
        <v>231</v>
      </c>
      <c r="I23" s="35">
        <f>_xlfn.XLOOKUP(D23,'TOTAL SKU List'!D:D,'TOTAL SKU List'!I:I)</f>
        <v>850014034481</v>
      </c>
      <c r="J23" s="35">
        <v>12</v>
      </c>
      <c r="K23" s="35">
        <v>48</v>
      </c>
      <c r="L23" s="21">
        <f>SUMIFS('TOTAL SKU List'!L:L,'TOTAL SKU List'!D:D,'FOOD STORAGE + PREP'!D23,'TOTAL SKU List'!H:H,'FOOD STORAGE + PREP'!H23)</f>
        <v>1</v>
      </c>
      <c r="M23" s="23">
        <v>10</v>
      </c>
      <c r="N23" s="22">
        <f t="shared" si="2"/>
        <v>10</v>
      </c>
      <c r="O23" s="23">
        <v>1.5</v>
      </c>
      <c r="P23" s="48">
        <f t="shared" si="1"/>
        <v>1.5</v>
      </c>
    </row>
    <row r="24" spans="1:16" ht="152.1" customHeight="1" x14ac:dyDescent="0.3">
      <c r="A24" t="str">
        <f t="shared" si="3"/>
        <v>STORAGE | 34 OZ | SANDWICH BAGMINT</v>
      </c>
      <c r="B24">
        <f>COUNTIF(HILCO!B:B,'FOOD STORAGE + PREP'!D26)</f>
        <v>0</v>
      </c>
      <c r="D24" s="25" t="s">
        <v>406</v>
      </c>
      <c r="E24" t="s">
        <v>194</v>
      </c>
      <c r="F24" s="29" t="s">
        <v>191</v>
      </c>
      <c r="G24" s="29" t="s">
        <v>198</v>
      </c>
      <c r="H24" t="s">
        <v>193</v>
      </c>
      <c r="I24" s="35">
        <f>_xlfn.XLOOKUP(D24,'TOTAL SKU List'!D:D,'TOTAL SKU List'!I:I)</f>
        <v>810074411325</v>
      </c>
      <c r="J24" s="35">
        <v>12</v>
      </c>
      <c r="K24" s="35">
        <v>48</v>
      </c>
      <c r="L24" s="21">
        <f>SUMIFS('TOTAL SKU List'!L:L,'TOTAL SKU List'!D:D,'FOOD STORAGE + PREP'!D24,'TOTAL SKU List'!H:H,'FOOD STORAGE + PREP'!H24)</f>
        <v>1762</v>
      </c>
      <c r="M24" s="23">
        <v>13</v>
      </c>
      <c r="N24" s="22">
        <f t="shared" si="2"/>
        <v>22906</v>
      </c>
      <c r="O24" s="23">
        <v>1.95</v>
      </c>
      <c r="P24" s="48">
        <f t="shared" si="1"/>
        <v>3435.9</v>
      </c>
    </row>
    <row r="25" spans="1:16" ht="152.1" customHeight="1" x14ac:dyDescent="0.3">
      <c r="A25" t="str">
        <f t="shared" si="3"/>
        <v>STORAGE | 34 OZ | SANDWICH BAGCHARCOAL</v>
      </c>
      <c r="B25">
        <f>COUNTIF(HILCO!B:B,'FOOD STORAGE + PREP'!D25)</f>
        <v>0</v>
      </c>
      <c r="D25" s="25" t="s">
        <v>382</v>
      </c>
      <c r="E25" t="s">
        <v>194</v>
      </c>
      <c r="F25" s="29" t="s">
        <v>191</v>
      </c>
      <c r="G25" s="29" t="s">
        <v>198</v>
      </c>
      <c r="H25" t="s">
        <v>188</v>
      </c>
      <c r="I25" s="35">
        <f>_xlfn.XLOOKUP(D25,'TOTAL SKU List'!D:D,'TOTAL SKU List'!I:I)</f>
        <v>850014034511</v>
      </c>
      <c r="J25" s="35">
        <v>12</v>
      </c>
      <c r="K25" s="35">
        <v>48</v>
      </c>
      <c r="L25" s="21">
        <f>SUMIFS('TOTAL SKU List'!L:L,'TOTAL SKU List'!D:D,'FOOD STORAGE + PREP'!D25,'TOTAL SKU List'!H:H,'FOOD STORAGE + PREP'!H25)</f>
        <v>3765</v>
      </c>
      <c r="M25" s="23">
        <v>13</v>
      </c>
      <c r="N25" s="22">
        <f t="shared" si="2"/>
        <v>48945</v>
      </c>
      <c r="O25" s="23">
        <v>1.95</v>
      </c>
      <c r="P25" s="48">
        <f t="shared" si="1"/>
        <v>7341.75</v>
      </c>
    </row>
    <row r="26" spans="1:16" ht="152.1" customHeight="1" x14ac:dyDescent="0.3">
      <c r="A26" t="str">
        <f t="shared" si="3"/>
        <v>STORAGE | 34 OZ | SANDWICH BAGBLUSH</v>
      </c>
      <c r="B26">
        <f>COUNTIF(HILCO!B:B,'FOOD STORAGE + PREP'!D24)</f>
        <v>0</v>
      </c>
      <c r="D26" s="25" t="s">
        <v>383</v>
      </c>
      <c r="E26" t="s">
        <v>194</v>
      </c>
      <c r="F26" s="29" t="s">
        <v>191</v>
      </c>
      <c r="G26" s="29" t="s">
        <v>198</v>
      </c>
      <c r="H26" t="s">
        <v>170</v>
      </c>
      <c r="I26" s="35">
        <f>_xlfn.XLOOKUP(D26,'TOTAL SKU List'!D:D,'TOTAL SKU List'!I:I)</f>
        <v>850014034542</v>
      </c>
      <c r="J26" s="35">
        <v>12</v>
      </c>
      <c r="K26" s="35">
        <v>48</v>
      </c>
      <c r="L26" s="21">
        <f>SUMIFS('TOTAL SKU List'!L:L,'TOTAL SKU List'!D:D,'FOOD STORAGE + PREP'!D26,'TOTAL SKU List'!H:H,'FOOD STORAGE + PREP'!H26)</f>
        <v>566</v>
      </c>
      <c r="M26" s="23">
        <v>13</v>
      </c>
      <c r="N26" s="22">
        <f t="shared" si="2"/>
        <v>7358</v>
      </c>
      <c r="O26" s="23">
        <v>1.95</v>
      </c>
      <c r="P26" s="48">
        <f t="shared" si="1"/>
        <v>1103.7</v>
      </c>
    </row>
    <row r="27" spans="1:16" ht="152.1" customHeight="1" x14ac:dyDescent="0.3">
      <c r="A27" t="str">
        <f t="shared" si="3"/>
        <v>STORAGE | 46 OZ | STORAGE BAGSMINT</v>
      </c>
      <c r="B27">
        <v>3</v>
      </c>
      <c r="D27" s="25" t="s">
        <v>407</v>
      </c>
      <c r="E27" t="s">
        <v>194</v>
      </c>
      <c r="F27" s="29" t="s">
        <v>191</v>
      </c>
      <c r="G27" s="29" t="s">
        <v>199</v>
      </c>
      <c r="H27" t="s">
        <v>193</v>
      </c>
      <c r="I27" s="35">
        <f>_xlfn.XLOOKUP(D27,'TOTAL SKU List'!D:D,'TOTAL SKU List'!I:I)</f>
        <v>850014034566</v>
      </c>
      <c r="J27" s="35">
        <v>12</v>
      </c>
      <c r="K27" s="35">
        <v>48</v>
      </c>
      <c r="L27" s="21">
        <f>SUMIFS('TOTAL SKU List'!L:L,'TOTAL SKU List'!D:D,'FOOD STORAGE + PREP'!D27,'TOTAL SKU List'!H:H,'FOOD STORAGE + PREP'!H27)</f>
        <v>6413</v>
      </c>
      <c r="M27" s="23">
        <v>20</v>
      </c>
      <c r="N27" s="22">
        <f t="shared" si="2"/>
        <v>128260</v>
      </c>
      <c r="O27" s="23">
        <v>3</v>
      </c>
      <c r="P27" s="48">
        <f t="shared" si="1"/>
        <v>19239</v>
      </c>
    </row>
    <row r="28" spans="1:16" ht="152.1" customHeight="1" x14ac:dyDescent="0.3">
      <c r="A28" t="str">
        <f t="shared" si="3"/>
        <v>STORAGE | 46 OZ | STORAGE BAGSBLUSH</v>
      </c>
      <c r="B28">
        <f>COUNTIF(HILCO!B:B,'FOOD STORAGE + PREP'!D27)</f>
        <v>0</v>
      </c>
      <c r="D28" s="25" t="s">
        <v>384</v>
      </c>
      <c r="E28" t="s">
        <v>194</v>
      </c>
      <c r="F28" s="29" t="s">
        <v>191</v>
      </c>
      <c r="G28" s="29" t="s">
        <v>199</v>
      </c>
      <c r="H28" t="s">
        <v>170</v>
      </c>
      <c r="I28" s="35">
        <f>_xlfn.XLOOKUP(D28,'TOTAL SKU List'!D:D,'TOTAL SKU List'!I:I)</f>
        <v>850014034597</v>
      </c>
      <c r="J28" s="35">
        <v>12</v>
      </c>
      <c r="K28" s="35">
        <v>48</v>
      </c>
      <c r="L28" s="21">
        <f>SUMIFS('TOTAL SKU List'!L:L,'TOTAL SKU List'!D:D,'FOOD STORAGE + PREP'!D28,'TOTAL SKU List'!H:H,'FOOD STORAGE + PREP'!H28)</f>
        <v>5084</v>
      </c>
      <c r="M28" s="23">
        <v>20</v>
      </c>
      <c r="N28" s="22">
        <f t="shared" si="2"/>
        <v>101680</v>
      </c>
      <c r="O28" s="23">
        <v>3</v>
      </c>
      <c r="P28" s="48">
        <f t="shared" si="1"/>
        <v>15252</v>
      </c>
    </row>
    <row r="29" spans="1:16" ht="152.1" customHeight="1" x14ac:dyDescent="0.3">
      <c r="A29" t="str">
        <f t="shared" si="3"/>
        <v>STORAGE | 46 OZ | STORAGE BAGSSLATE</v>
      </c>
      <c r="B29">
        <f>COUNTIF(HILCO!B:B,'FOOD STORAGE + PREP'!D33)</f>
        <v>0</v>
      </c>
      <c r="D29" s="25" t="s">
        <v>385</v>
      </c>
      <c r="E29" t="s">
        <v>194</v>
      </c>
      <c r="F29" s="29" t="s">
        <v>191</v>
      </c>
      <c r="G29" s="29" t="s">
        <v>199</v>
      </c>
      <c r="H29" t="s">
        <v>231</v>
      </c>
      <c r="I29" s="35">
        <f>_xlfn.XLOOKUP(D29,'TOTAL SKU List'!D:D,'TOTAL SKU List'!I:I)</f>
        <v>850014034580</v>
      </c>
      <c r="J29" s="35">
        <v>12</v>
      </c>
      <c r="K29" s="35">
        <v>48</v>
      </c>
      <c r="L29" s="21">
        <f>SUMIFS('TOTAL SKU List'!L:L,'TOTAL SKU List'!D:D,'FOOD STORAGE + PREP'!D29,'TOTAL SKU List'!H:H,'FOOD STORAGE + PREP'!H29)</f>
        <v>2710</v>
      </c>
      <c r="M29" s="23">
        <v>20</v>
      </c>
      <c r="N29" s="22">
        <f t="shared" si="2"/>
        <v>54200</v>
      </c>
      <c r="O29" s="23">
        <v>3</v>
      </c>
      <c r="P29" s="48">
        <f t="shared" si="1"/>
        <v>8130</v>
      </c>
    </row>
    <row r="30" spans="1:16" ht="152.1" customHeight="1" x14ac:dyDescent="0.3">
      <c r="A30" t="str">
        <f t="shared" si="3"/>
        <v>STORAGE | 46 OZ | STORAGE BAGSCHARCOAL</v>
      </c>
      <c r="B30">
        <f>COUNTIF(HILCO!B:B,'FOOD STORAGE + PREP'!D28)</f>
        <v>0</v>
      </c>
      <c r="D30" s="25" t="s">
        <v>386</v>
      </c>
      <c r="E30" t="s">
        <v>194</v>
      </c>
      <c r="F30" s="29" t="s">
        <v>191</v>
      </c>
      <c r="G30" s="29" t="s">
        <v>199</v>
      </c>
      <c r="H30" t="s">
        <v>188</v>
      </c>
      <c r="I30" s="35">
        <f>_xlfn.XLOOKUP(D30,'TOTAL SKU List'!D:D,'TOTAL SKU List'!I:I)</f>
        <v>850014034566</v>
      </c>
      <c r="J30" s="35">
        <v>12</v>
      </c>
      <c r="K30" s="35">
        <v>48</v>
      </c>
      <c r="L30" s="21">
        <f>SUMIFS('TOTAL SKU List'!L:L,'TOTAL SKU List'!D:D,'FOOD STORAGE + PREP'!D30,'TOTAL SKU List'!H:H,'FOOD STORAGE + PREP'!H30)</f>
        <v>3050</v>
      </c>
      <c r="M30" s="23">
        <v>20</v>
      </c>
      <c r="N30" s="22">
        <f t="shared" si="2"/>
        <v>61000</v>
      </c>
      <c r="O30" s="23">
        <v>3</v>
      </c>
      <c r="P30" s="48">
        <f t="shared" si="1"/>
        <v>9150</v>
      </c>
    </row>
    <row r="31" spans="1:16" ht="152.1" customHeight="1" x14ac:dyDescent="0.3">
      <c r="A31" t="str">
        <f t="shared" si="3"/>
        <v>STORAGE | 46 OZ | STORAGE BAGSOAT</v>
      </c>
      <c r="B31">
        <f>COUNTIF(HILCO!B:B,'FOOD STORAGE + PREP'!D31)</f>
        <v>0</v>
      </c>
      <c r="D31" s="25" t="s">
        <v>387</v>
      </c>
      <c r="E31" t="s">
        <v>194</v>
      </c>
      <c r="F31" s="29" t="s">
        <v>191</v>
      </c>
      <c r="G31" s="29" t="s">
        <v>199</v>
      </c>
      <c r="H31" t="s">
        <v>280</v>
      </c>
      <c r="I31" s="35">
        <f>_xlfn.XLOOKUP(D31,'TOTAL SKU List'!D:D,'TOTAL SKU List'!I:I)</f>
        <v>810074419093</v>
      </c>
      <c r="J31" s="35">
        <v>12</v>
      </c>
      <c r="K31" s="35">
        <v>48</v>
      </c>
      <c r="L31" s="21">
        <f>SUMIFS('TOTAL SKU List'!L:L,'TOTAL SKU List'!D:D,'FOOD STORAGE + PREP'!D31,'TOTAL SKU List'!H:H,'FOOD STORAGE + PREP'!H31)</f>
        <v>2269</v>
      </c>
      <c r="M31" s="23">
        <v>20</v>
      </c>
      <c r="N31" s="22">
        <f t="shared" si="2"/>
        <v>45380</v>
      </c>
      <c r="O31" s="23">
        <v>3</v>
      </c>
      <c r="P31" s="48">
        <f t="shared" si="1"/>
        <v>6807</v>
      </c>
    </row>
    <row r="32" spans="1:16" ht="152.1" customHeight="1" x14ac:dyDescent="0.3">
      <c r="A32" t="str">
        <f t="shared" si="3"/>
        <v>STORAGE | 46 OZ | STORAGE BAGSSAGE</v>
      </c>
      <c r="B32">
        <f>COUNTIF(HILCO!B:B,'FOOD STORAGE + PREP'!D32)</f>
        <v>0</v>
      </c>
      <c r="D32" s="25" t="s">
        <v>388</v>
      </c>
      <c r="E32" t="s">
        <v>194</v>
      </c>
      <c r="F32" s="29" t="s">
        <v>191</v>
      </c>
      <c r="G32" s="29" t="s">
        <v>199</v>
      </c>
      <c r="H32" t="s">
        <v>281</v>
      </c>
      <c r="I32" s="35">
        <f>_xlfn.XLOOKUP(D32,'TOTAL SKU List'!D:D,'TOTAL SKU List'!I:I)</f>
        <v>810074419161</v>
      </c>
      <c r="J32" s="35">
        <v>12</v>
      </c>
      <c r="K32" s="35">
        <v>48</v>
      </c>
      <c r="L32" s="21">
        <f>SUMIFS('TOTAL SKU List'!L:L,'TOTAL SKU List'!D:D,'FOOD STORAGE + PREP'!D32,'TOTAL SKU List'!H:H,'FOOD STORAGE + PREP'!H32)</f>
        <v>1618</v>
      </c>
      <c r="M32" s="23">
        <v>20</v>
      </c>
      <c r="N32" s="22">
        <f t="shared" si="2"/>
        <v>32360</v>
      </c>
      <c r="O32" s="23">
        <v>3</v>
      </c>
      <c r="P32" s="48">
        <f t="shared" si="1"/>
        <v>4854</v>
      </c>
    </row>
    <row r="33" spans="1:16" ht="152.1" customHeight="1" x14ac:dyDescent="0.3">
      <c r="A33" t="str">
        <f t="shared" si="3"/>
        <v>STORAGE | 46 OZ | STORAGE BAGSCREAM</v>
      </c>
      <c r="B33">
        <f>COUNTIF(HILCO!B:B,'FOOD STORAGE + PREP'!D29)</f>
        <v>0</v>
      </c>
      <c r="D33" s="25" t="s">
        <v>389</v>
      </c>
      <c r="E33" t="s">
        <v>194</v>
      </c>
      <c r="F33" s="29" t="s">
        <v>191</v>
      </c>
      <c r="G33" s="29" t="s">
        <v>199</v>
      </c>
      <c r="H33" t="s">
        <v>197</v>
      </c>
      <c r="I33" s="35">
        <f>_xlfn.XLOOKUP(D33,'TOTAL SKU List'!D:D,'TOTAL SKU List'!I:I)</f>
        <v>850014034559</v>
      </c>
      <c r="J33" s="35">
        <v>12</v>
      </c>
      <c r="K33" s="35">
        <v>48</v>
      </c>
      <c r="L33" s="21">
        <f>SUMIFS('TOTAL SKU List'!L:L,'TOTAL SKU List'!D:D,'FOOD STORAGE + PREP'!D33,'TOTAL SKU List'!H:H,'FOOD STORAGE + PREP'!H33)</f>
        <v>2</v>
      </c>
      <c r="M33" s="23">
        <v>20</v>
      </c>
      <c r="N33" s="22">
        <f t="shared" si="2"/>
        <v>40</v>
      </c>
      <c r="O33" s="23">
        <v>3</v>
      </c>
      <c r="P33" s="48">
        <f t="shared" si="1"/>
        <v>6</v>
      </c>
    </row>
    <row r="34" spans="1:16" ht="152.1" customHeight="1" x14ac:dyDescent="0.3">
      <c r="A34" t="str">
        <f t="shared" si="3"/>
        <v>ROLL TIGHT BAG  (36OZ)CREAM</v>
      </c>
      <c r="B34">
        <f>COUNTIF(HILCO!B:B,'FOOD STORAGE + PREP'!D34)</f>
        <v>0</v>
      </c>
      <c r="D34" s="25" t="s">
        <v>391</v>
      </c>
      <c r="E34" t="s">
        <v>194</v>
      </c>
      <c r="F34" s="29" t="s">
        <v>243</v>
      </c>
      <c r="G34" s="29" t="s">
        <v>245</v>
      </c>
      <c r="H34" t="s">
        <v>197</v>
      </c>
      <c r="I34" s="35">
        <f>_xlfn.XLOOKUP(D34,'TOTAL SKU List'!D:D,'TOTAL SKU List'!I:I)</f>
        <v>810074416160</v>
      </c>
      <c r="J34" s="35">
        <v>6</v>
      </c>
      <c r="K34" s="35">
        <v>48</v>
      </c>
      <c r="L34" s="21">
        <f>SUMIFS('TOTAL SKU List'!L:L,'TOTAL SKU List'!D:D,'FOOD STORAGE + PREP'!D34,'TOTAL SKU List'!H:H,'FOOD STORAGE + PREP'!H34)</f>
        <v>2446</v>
      </c>
      <c r="M34" s="23">
        <v>10</v>
      </c>
      <c r="N34" s="22">
        <f t="shared" si="2"/>
        <v>24460</v>
      </c>
      <c r="O34" s="23">
        <v>1.5</v>
      </c>
      <c r="P34" s="48">
        <f t="shared" si="1"/>
        <v>3669</v>
      </c>
    </row>
    <row r="35" spans="1:16" ht="152.1" customHeight="1" x14ac:dyDescent="0.3">
      <c r="A35" t="str">
        <f t="shared" si="3"/>
        <v>ROLL TIGHT BAG  (50OZ)CREAM</v>
      </c>
      <c r="B35">
        <f>COUNTIF(HILCO!B:B,'FOOD STORAGE + PREP'!D35)</f>
        <v>0</v>
      </c>
      <c r="D35" s="25" t="s">
        <v>392</v>
      </c>
      <c r="E35" t="s">
        <v>194</v>
      </c>
      <c r="F35" s="29" t="s">
        <v>191</v>
      </c>
      <c r="G35" s="29" t="s">
        <v>246</v>
      </c>
      <c r="H35" t="s">
        <v>197</v>
      </c>
      <c r="I35" s="35">
        <f>_xlfn.XLOOKUP(D35,'TOTAL SKU List'!D:D,'TOTAL SKU List'!I:I)</f>
        <v>810074416177</v>
      </c>
      <c r="J35" s="35">
        <v>6</v>
      </c>
      <c r="K35" s="35">
        <v>48</v>
      </c>
      <c r="L35" s="21">
        <f>SUMIFS('TOTAL SKU List'!L:L,'TOTAL SKU List'!D:D,'FOOD STORAGE + PREP'!D35,'TOTAL SKU List'!H:H,'FOOD STORAGE + PREP'!H35)</f>
        <v>2380</v>
      </c>
      <c r="M35" s="23">
        <v>12</v>
      </c>
      <c r="N35" s="22">
        <f t="shared" si="2"/>
        <v>28560</v>
      </c>
      <c r="O35" s="23">
        <v>1.7999999999999998</v>
      </c>
      <c r="P35" s="48">
        <f t="shared" si="1"/>
        <v>4284</v>
      </c>
    </row>
    <row r="36" spans="1:16" ht="152.1" customHeight="1" x14ac:dyDescent="0.3">
      <c r="A36" t="str">
        <f t="shared" si="3"/>
        <v>THE STRETCH BAKING LID BUNDLE OF 3 (5X9", 8X8" &amp; 9X13")CLEAR</v>
      </c>
      <c r="B36">
        <f>COUNTIF(HILCO!B:B,'FOOD STORAGE + PREP'!D36)</f>
        <v>0</v>
      </c>
      <c r="D36" s="25" t="s">
        <v>393</v>
      </c>
      <c r="E36" s="28" t="s">
        <v>194</v>
      </c>
      <c r="F36" s="29" t="s">
        <v>205</v>
      </c>
      <c r="G36" s="29" t="s">
        <v>206</v>
      </c>
      <c r="H36" t="s">
        <v>202</v>
      </c>
      <c r="I36" s="35">
        <f>_xlfn.XLOOKUP(D36,'TOTAL SKU List'!D:D,'TOTAL SKU List'!I:I)</f>
        <v>810074415965</v>
      </c>
      <c r="J36" s="35">
        <v>0</v>
      </c>
      <c r="K36" s="35">
        <v>6</v>
      </c>
      <c r="L36" s="21">
        <f>SUMIFS('TOTAL SKU List'!L:L,'TOTAL SKU List'!D:D,'FOOD STORAGE + PREP'!D36,'TOTAL SKU List'!H:H,'FOOD STORAGE + PREP'!H36)</f>
        <v>1699</v>
      </c>
      <c r="M36" s="23">
        <v>24</v>
      </c>
      <c r="N36" s="22">
        <f t="shared" si="2"/>
        <v>40776</v>
      </c>
      <c r="O36" s="23">
        <v>3.5999999999999996</v>
      </c>
      <c r="P36" s="48">
        <f t="shared" si="1"/>
        <v>6116.4</v>
      </c>
    </row>
    <row r="37" spans="1:16" ht="150.75" customHeight="1" x14ac:dyDescent="0.3">
      <c r="D37" t="s">
        <v>402</v>
      </c>
      <c r="E37" s="28" t="s">
        <v>194</v>
      </c>
      <c r="F37" s="29" t="s">
        <v>205</v>
      </c>
      <c r="G37" s="29" t="s">
        <v>201</v>
      </c>
      <c r="H37" t="s">
        <v>202</v>
      </c>
      <c r="I37" s="35">
        <f>_xlfn.XLOOKUP(D37,'TOTAL SKU List'!D:D,'TOTAL SKU List'!I:I)</f>
        <v>810074416733</v>
      </c>
      <c r="J37" s="35">
        <v>0</v>
      </c>
      <c r="K37" s="35">
        <v>6</v>
      </c>
      <c r="L37" s="21">
        <f>SUMIFS('TOTAL SKU List'!L:L,'TOTAL SKU List'!D:D,'FOOD STORAGE + PREP'!D37,'TOTAL SKU List'!H:H,'FOOD STORAGE + PREP'!H37)</f>
        <v>5</v>
      </c>
      <c r="M37" s="23">
        <v>24</v>
      </c>
      <c r="N37" s="22">
        <f t="shared" si="2"/>
        <v>120</v>
      </c>
      <c r="O37" s="23">
        <v>3.5999999999999996</v>
      </c>
      <c r="P37" s="48">
        <f t="shared" ref="P37" si="4">O37*L37</f>
        <v>18</v>
      </c>
    </row>
  </sheetData>
  <autoFilter ref="A2:Q36" xr:uid="{DA2F8D0A-998D-4D0D-8F31-5F4976C6F404}">
    <sortState xmlns:xlrd2="http://schemas.microsoft.com/office/spreadsheetml/2017/richdata2" ref="A3:N36">
      <sortCondition descending="1" ref="L2:L36"/>
    </sortState>
  </autoFilter>
  <conditionalFormatting sqref="D2">
    <cfRule type="duplicateValues" dxfId="10" priority="5"/>
  </conditionalFormatting>
  <conditionalFormatting sqref="D3:D4">
    <cfRule type="duplicateValues" dxfId="9" priority="1"/>
  </conditionalFormatting>
  <conditionalFormatting sqref="D16">
    <cfRule type="duplicateValues" dxfId="8" priority="2"/>
  </conditionalFormatting>
  <conditionalFormatting sqref="D37">
    <cfRule type="duplicateValues" dxfId="7" priority="4"/>
  </conditionalFormatting>
  <conditionalFormatting sqref="D38:D1048576 D5:D15 D17:D36">
    <cfRule type="duplicateValues" dxfId="6" priority="7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1B13-9B5A-4AB7-B47C-7A286E6994B1}">
  <dimension ref="A1:P9"/>
  <sheetViews>
    <sheetView topLeftCell="C1" zoomScale="85" zoomScaleNormal="85" workbookViewId="0">
      <pane ySplit="2" topLeftCell="A3" activePane="bottomLeft" state="frozen"/>
      <selection pane="bottomLeft" activeCell="G5" sqref="G5"/>
    </sheetView>
  </sheetViews>
  <sheetFormatPr defaultColWidth="8.88671875" defaultRowHeight="14.4" x14ac:dyDescent="0.3"/>
  <cols>
    <col min="1" max="1" width="65.109375" hidden="1" customWidth="1"/>
    <col min="2" max="2" width="8.88671875" hidden="1" customWidth="1"/>
    <col min="3" max="3" width="25.5546875" customWidth="1"/>
    <col min="4" max="4" width="24.44140625" customWidth="1"/>
    <col min="5" max="5" width="23.44140625" bestFit="1" customWidth="1"/>
    <col min="6" max="6" width="24.44140625" style="29" customWidth="1"/>
    <col min="7" max="7" width="37.44140625" style="29" customWidth="1"/>
    <col min="8" max="8" width="19.109375" bestFit="1" customWidth="1"/>
    <col min="9" max="9" width="16.5546875" bestFit="1" customWidth="1"/>
    <col min="10" max="11" width="14.109375" customWidth="1"/>
    <col min="12" max="12" width="13.44140625" customWidth="1"/>
    <col min="13" max="13" width="8.44140625" bestFit="1" customWidth="1"/>
    <col min="14" max="14" width="14.44140625" bestFit="1" customWidth="1"/>
    <col min="15" max="15" width="15.5546875" customWidth="1"/>
    <col min="16" max="16" width="18.109375" style="48" customWidth="1"/>
  </cols>
  <sheetData>
    <row r="1" spans="1:16" ht="18" x14ac:dyDescent="0.35">
      <c r="F1"/>
      <c r="G1"/>
      <c r="L1" s="36">
        <f>SUM(L3:L9)</f>
        <v>11269</v>
      </c>
      <c r="M1" s="37"/>
      <c r="N1" s="38">
        <f>SUM(N4:N9)</f>
        <v>217403</v>
      </c>
      <c r="O1" s="39"/>
      <c r="P1" s="39">
        <f>SUM(P4:P9)</f>
        <v>32610.449999999997</v>
      </c>
    </row>
    <row r="2" spans="1:16" ht="41.25" customHeight="1" x14ac:dyDescent="0.3">
      <c r="A2" s="26" t="s">
        <v>346</v>
      </c>
      <c r="B2" s="26" t="s">
        <v>347</v>
      </c>
      <c r="C2" s="26" t="s">
        <v>362</v>
      </c>
      <c r="D2" s="27" t="s">
        <v>361</v>
      </c>
      <c r="E2" s="26" t="s">
        <v>1</v>
      </c>
      <c r="F2" s="27" t="s">
        <v>2</v>
      </c>
      <c r="G2" s="27" t="s">
        <v>3</v>
      </c>
      <c r="H2" s="26" t="s">
        <v>285</v>
      </c>
      <c r="I2" s="26" t="s">
        <v>5</v>
      </c>
      <c r="J2" s="26" t="s">
        <v>360</v>
      </c>
      <c r="K2" s="27" t="s">
        <v>359</v>
      </c>
      <c r="L2" s="27" t="s">
        <v>282</v>
      </c>
      <c r="M2" s="27" t="s">
        <v>6</v>
      </c>
      <c r="N2" s="27" t="s">
        <v>286</v>
      </c>
      <c r="O2" s="27" t="s">
        <v>357</v>
      </c>
      <c r="P2" s="49" t="s">
        <v>358</v>
      </c>
    </row>
    <row r="3" spans="1:16" ht="130.5" customHeight="1" x14ac:dyDescent="0.3">
      <c r="A3" s="47"/>
      <c r="B3" s="47"/>
      <c r="D3" s="25" t="s">
        <v>363</v>
      </c>
      <c r="E3" s="28" t="s">
        <v>174</v>
      </c>
      <c r="F3" s="29" t="s">
        <v>175</v>
      </c>
      <c r="G3" s="29" t="s">
        <v>176</v>
      </c>
      <c r="H3" t="s">
        <v>177</v>
      </c>
      <c r="I3" s="35">
        <f>_xlfn.XLOOKUP(D3,'TOTAL SKU List'!D:D,'TOTAL SKU List'!I:I)</f>
        <v>853334007944</v>
      </c>
      <c r="J3" s="35">
        <v>0</v>
      </c>
      <c r="K3" s="35">
        <v>24</v>
      </c>
      <c r="L3" s="21">
        <f>SUMIFS('TOTAL SKU List'!L:L,'TOTAL SKU List'!D:D,'CRAFT + ICE'!D3,'TOTAL SKU List'!H:H,'CRAFT + ICE'!H3)</f>
        <v>209</v>
      </c>
      <c r="M3" s="23">
        <v>7</v>
      </c>
      <c r="N3" s="22">
        <f>M3*L3</f>
        <v>1463</v>
      </c>
      <c r="O3" s="23">
        <v>1.05</v>
      </c>
      <c r="P3" s="48">
        <f>O3*L3</f>
        <v>219.45000000000002</v>
      </c>
    </row>
    <row r="4" spans="1:16" ht="152.1" customHeight="1" x14ac:dyDescent="0.3">
      <c r="A4" t="str">
        <f t="shared" ref="A4:A9" si="0">G4&amp;H4</f>
        <v>COCKTAIL ICE | AMPERSANDCHARCOAL</v>
      </c>
      <c r="B4">
        <f>COUNTIF(HILCO!B:B,'CRAFT + ICE'!D4)</f>
        <v>0</v>
      </c>
      <c r="D4" s="25" t="s">
        <v>395</v>
      </c>
      <c r="E4" t="s">
        <v>163</v>
      </c>
      <c r="F4" s="29" t="s">
        <v>212</v>
      </c>
      <c r="G4" s="29" t="s">
        <v>213</v>
      </c>
      <c r="H4" t="s">
        <v>188</v>
      </c>
      <c r="I4" s="35">
        <f>_xlfn.XLOOKUP(D4,'TOTAL SKU List'!D:D,'TOTAL SKU List'!I:I)</f>
        <v>810074412537</v>
      </c>
      <c r="J4" s="35">
        <v>6</v>
      </c>
      <c r="K4" s="35">
        <v>72</v>
      </c>
      <c r="L4" s="21">
        <f>SUMIFS('TOTAL SKU List'!L:L,'TOTAL SKU List'!D:D,'CRAFT + ICE'!D4,'TOTAL SKU List'!H:H,'CRAFT + ICE'!H4)</f>
        <v>2407</v>
      </c>
      <c r="M4" s="23">
        <v>18</v>
      </c>
      <c r="N4" s="22">
        <f t="shared" ref="N4:N9" si="1">M4*L4</f>
        <v>43326</v>
      </c>
      <c r="O4" s="23">
        <v>2.7</v>
      </c>
      <c r="P4" s="48">
        <f t="shared" ref="P4:P9" si="2">O4*L4</f>
        <v>6498.9000000000005</v>
      </c>
    </row>
    <row r="5" spans="1:16" ht="152.1" customHeight="1" x14ac:dyDescent="0.3">
      <c r="A5" t="str">
        <f t="shared" si="0"/>
        <v>COCKTAIL ICE | LOOPCHARCOAL</v>
      </c>
      <c r="B5">
        <f>COUNTIF(HILCO!B:B,'CRAFT + ICE'!D5)</f>
        <v>0</v>
      </c>
      <c r="D5" s="25" t="s">
        <v>396</v>
      </c>
      <c r="E5" t="s">
        <v>163</v>
      </c>
      <c r="F5" s="29" t="s">
        <v>212</v>
      </c>
      <c r="G5" s="29" t="s">
        <v>223</v>
      </c>
      <c r="H5" t="s">
        <v>188</v>
      </c>
      <c r="I5" s="35">
        <f>_xlfn.XLOOKUP(D5,'TOTAL SKU List'!D:D,'TOTAL SKU List'!I:I)</f>
        <v>810074412551</v>
      </c>
      <c r="J5" s="35">
        <v>6</v>
      </c>
      <c r="K5" s="35">
        <v>72</v>
      </c>
      <c r="L5" s="21">
        <f>SUMIFS('TOTAL SKU List'!L:L,'TOTAL SKU List'!D:D,'CRAFT + ICE'!D5,'TOTAL SKU List'!H:H,'CRAFT + ICE'!H5)</f>
        <v>6026</v>
      </c>
      <c r="M5" s="23">
        <v>18</v>
      </c>
      <c r="N5" s="22">
        <f t="shared" si="1"/>
        <v>108468</v>
      </c>
      <c r="O5" s="23">
        <v>2.6999999999999997</v>
      </c>
      <c r="P5" s="48">
        <f t="shared" si="2"/>
        <v>16270.199999999999</v>
      </c>
    </row>
    <row r="6" spans="1:16" ht="152.1" customHeight="1" x14ac:dyDescent="0.3">
      <c r="A6" t="str">
        <f t="shared" si="0"/>
        <v>CUP CUBE, 6 CUBE TRAYPEAK BLUE</v>
      </c>
      <c r="B6">
        <f>COUNTIF(HILCO!B:B,'CRAFT + ICE'!#REF!)</f>
        <v>0</v>
      </c>
      <c r="D6" s="25" t="s">
        <v>397</v>
      </c>
      <c r="E6" t="s">
        <v>163</v>
      </c>
      <c r="F6" s="29" t="s">
        <v>214</v>
      </c>
      <c r="G6" s="29" t="s">
        <v>216</v>
      </c>
      <c r="H6" t="s">
        <v>181</v>
      </c>
      <c r="I6" s="35">
        <f>_xlfn.XLOOKUP(D6,'TOTAL SKU List'!D:D,'TOTAL SKU List'!I:I)</f>
        <v>850024435063</v>
      </c>
      <c r="J6" s="35">
        <v>6</v>
      </c>
      <c r="K6" s="35">
        <v>24</v>
      </c>
      <c r="L6" s="21">
        <f>SUMIFS('TOTAL SKU List'!L:L,'TOTAL SKU List'!D:D,'CRAFT + ICE'!D6,'TOTAL SKU List'!H:H,'CRAFT + ICE'!H6)</f>
        <v>2533</v>
      </c>
      <c r="M6" s="23">
        <v>25</v>
      </c>
      <c r="N6" s="22">
        <f t="shared" si="1"/>
        <v>63325</v>
      </c>
      <c r="O6" s="23">
        <v>3.75</v>
      </c>
      <c r="P6" s="48">
        <f t="shared" si="2"/>
        <v>9498.75</v>
      </c>
    </row>
    <row r="7" spans="1:16" ht="152.1" customHeight="1" x14ac:dyDescent="0.3">
      <c r="A7" t="str">
        <f t="shared" si="0"/>
        <v>ICE TRAY | 4 CUP CUBE | BUNDLERED</v>
      </c>
      <c r="B7">
        <f>COUNTIF(HILCO!B:B,'CRAFT + ICE'!D8)</f>
        <v>0</v>
      </c>
      <c r="D7" s="25" t="s">
        <v>398</v>
      </c>
      <c r="E7" t="s">
        <v>163</v>
      </c>
      <c r="F7" s="29" t="s">
        <v>272</v>
      </c>
      <c r="G7" s="29" t="s">
        <v>272</v>
      </c>
      <c r="H7" t="s">
        <v>238</v>
      </c>
      <c r="I7" s="35">
        <f>_xlfn.XLOOKUP(D7,'TOTAL SKU List'!D:D,'TOTAL SKU List'!I:I)</f>
        <v>810074413763</v>
      </c>
      <c r="J7" s="35">
        <v>0</v>
      </c>
      <c r="K7" s="35">
        <v>6</v>
      </c>
      <c r="L7" s="21">
        <f>SUMIFS('TOTAL SKU List'!L:L,'TOTAL SKU List'!D:D,'CRAFT + ICE'!D7,'TOTAL SKU List'!H:H,'CRAFT + ICE'!H7)</f>
        <v>37</v>
      </c>
      <c r="M7" s="23">
        <v>36</v>
      </c>
      <c r="N7" s="22">
        <f t="shared" si="1"/>
        <v>1332</v>
      </c>
      <c r="O7" s="23">
        <v>5.3999999999999995</v>
      </c>
      <c r="P7" s="48">
        <f t="shared" si="2"/>
        <v>199.79999999999998</v>
      </c>
    </row>
    <row r="8" spans="1:16" ht="152.1" customHeight="1" x14ac:dyDescent="0.3">
      <c r="A8" t="str">
        <f t="shared" si="0"/>
        <v>ICE TRAY | 4 CUP CUBE | BUNDLECHARCOAL</v>
      </c>
      <c r="B8">
        <f>COUNTIF(HILCO!B:B,'CRAFT + ICE'!D7)</f>
        <v>0</v>
      </c>
      <c r="D8" s="25" t="s">
        <v>399</v>
      </c>
      <c r="E8" t="s">
        <v>163</v>
      </c>
      <c r="F8" s="29" t="s">
        <v>272</v>
      </c>
      <c r="G8" s="29" t="s">
        <v>272</v>
      </c>
      <c r="H8" t="s">
        <v>188</v>
      </c>
      <c r="I8" s="35">
        <f>_xlfn.XLOOKUP(D8,'TOTAL SKU List'!D:D,'TOTAL SKU List'!I:I)</f>
        <v>859644007308</v>
      </c>
      <c r="J8" s="35">
        <v>0</v>
      </c>
      <c r="K8" s="35">
        <v>6</v>
      </c>
      <c r="L8" s="21">
        <f>SUMIFS('TOTAL SKU List'!L:L,'TOTAL SKU List'!D:D,'CRAFT + ICE'!D8,'TOTAL SKU List'!H:H,'CRAFT + ICE'!H8)</f>
        <v>7</v>
      </c>
      <c r="M8" s="23">
        <v>36</v>
      </c>
      <c r="N8" s="22">
        <f t="shared" si="1"/>
        <v>252</v>
      </c>
      <c r="O8" s="23">
        <v>5.3999999999999995</v>
      </c>
      <c r="P8" s="48">
        <f t="shared" si="2"/>
        <v>37.799999999999997</v>
      </c>
    </row>
    <row r="9" spans="1:16" ht="152.1" customHeight="1" x14ac:dyDescent="0.3">
      <c r="A9" t="str">
        <f t="shared" si="0"/>
        <v>EVERYDAY ICE TRAYBLACK</v>
      </c>
      <c r="B9">
        <f>COUNTIF(HILCO!B:B,'CRAFT + ICE'!D9)</f>
        <v>0</v>
      </c>
      <c r="D9" s="25" t="s">
        <v>400</v>
      </c>
      <c r="E9" t="s">
        <v>163</v>
      </c>
      <c r="F9" s="29" t="s">
        <v>164</v>
      </c>
      <c r="G9" s="29" t="s">
        <v>165</v>
      </c>
      <c r="H9" t="s">
        <v>249</v>
      </c>
      <c r="I9" s="35">
        <f>_xlfn.XLOOKUP(D9,'TOTAL SKU List'!D:D,'TOTAL SKU List'!I:I)</f>
        <v>856334006337</v>
      </c>
      <c r="J9" s="35">
        <v>6</v>
      </c>
      <c r="K9" s="35">
        <v>60</v>
      </c>
      <c r="L9" s="21">
        <f>SUMIFS('TOTAL SKU List'!L:L,'TOTAL SKU List'!D:D,'CRAFT + ICE'!D9,'TOTAL SKU List'!H:H,'CRAFT + ICE'!H9)</f>
        <v>50</v>
      </c>
      <c r="M9" s="23">
        <v>14</v>
      </c>
      <c r="N9" s="22">
        <f t="shared" si="1"/>
        <v>700</v>
      </c>
      <c r="O9" s="23">
        <v>2.1</v>
      </c>
      <c r="P9" s="48">
        <f t="shared" si="2"/>
        <v>105</v>
      </c>
    </row>
  </sheetData>
  <autoFilter ref="A2:Q9" xr:uid="{DA2F8D0A-998D-4D0D-8F31-5F4976C6F404}">
    <sortState xmlns:xlrd2="http://schemas.microsoft.com/office/spreadsheetml/2017/richdata2" ref="A3:N9">
      <sortCondition descending="1" ref="L2:L9"/>
    </sortState>
  </autoFilter>
  <conditionalFormatting sqref="D2">
    <cfRule type="duplicateValues" dxfId="5" priority="2"/>
  </conditionalFormatting>
  <conditionalFormatting sqref="D3">
    <cfRule type="duplicateValues" dxfId="4" priority="1"/>
  </conditionalFormatting>
  <conditionalFormatting sqref="D4:D1048576">
    <cfRule type="duplicateValues" dxfId="3" priority="4"/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2600-3BB2-4600-9EAC-7B6E61E663C8}">
  <dimension ref="A1:P7"/>
  <sheetViews>
    <sheetView topLeftCell="C1" zoomScale="85" zoomScaleNormal="85" workbookViewId="0">
      <pane ySplit="2" topLeftCell="A5" activePane="bottomLeft" state="frozen"/>
      <selection pane="bottomLeft" activeCell="P2" sqref="P2"/>
    </sheetView>
  </sheetViews>
  <sheetFormatPr defaultColWidth="8.88671875" defaultRowHeight="14.4" x14ac:dyDescent="0.3"/>
  <cols>
    <col min="1" max="1" width="65.109375" hidden="1" customWidth="1"/>
    <col min="2" max="2" width="8.88671875" hidden="1" customWidth="1"/>
    <col min="3" max="3" width="25.5546875" customWidth="1"/>
    <col min="4" max="4" width="24.44140625" customWidth="1"/>
    <col min="5" max="5" width="23.44140625" bestFit="1" customWidth="1"/>
    <col min="6" max="6" width="24.44140625" style="29" customWidth="1"/>
    <col min="7" max="7" width="37.44140625" style="29" customWidth="1"/>
    <col min="8" max="8" width="19.109375" bestFit="1" customWidth="1"/>
    <col min="9" max="9" width="16.5546875" bestFit="1" customWidth="1"/>
    <col min="10" max="11" width="14.109375" customWidth="1"/>
    <col min="12" max="12" width="16.109375" customWidth="1"/>
    <col min="13" max="13" width="8.44140625" bestFit="1" customWidth="1"/>
    <col min="14" max="14" width="14.44140625" bestFit="1" customWidth="1"/>
    <col min="15" max="15" width="15.5546875" customWidth="1"/>
    <col min="16" max="16" width="18.109375" style="24" customWidth="1"/>
  </cols>
  <sheetData>
    <row r="1" spans="1:16" ht="18" x14ac:dyDescent="0.35">
      <c r="F1"/>
      <c r="G1"/>
      <c r="L1" s="36">
        <f>SUM(L3:L7)</f>
        <v>15539</v>
      </c>
      <c r="M1" s="37"/>
      <c r="N1" s="38">
        <f>SUM(N3:N7)</f>
        <v>388475</v>
      </c>
      <c r="O1" s="39"/>
      <c r="P1" s="40">
        <f>SUM(P3:P7)</f>
        <v>58271.25</v>
      </c>
    </row>
    <row r="2" spans="1:16" ht="41.25" customHeight="1" x14ac:dyDescent="0.3">
      <c r="A2" s="26" t="s">
        <v>346</v>
      </c>
      <c r="B2" s="26" t="s">
        <v>347</v>
      </c>
      <c r="C2" s="26" t="s">
        <v>362</v>
      </c>
      <c r="D2" s="27" t="s">
        <v>361</v>
      </c>
      <c r="E2" s="26" t="s">
        <v>1</v>
      </c>
      <c r="F2" s="27" t="s">
        <v>2</v>
      </c>
      <c r="G2" s="27" t="s">
        <v>3</v>
      </c>
      <c r="H2" s="26" t="s">
        <v>285</v>
      </c>
      <c r="I2" s="26" t="s">
        <v>5</v>
      </c>
      <c r="J2" s="26" t="s">
        <v>360</v>
      </c>
      <c r="K2" s="27" t="s">
        <v>359</v>
      </c>
      <c r="L2" s="27" t="s">
        <v>282</v>
      </c>
      <c r="M2" s="27" t="s">
        <v>6</v>
      </c>
      <c r="N2" s="27" t="s">
        <v>286</v>
      </c>
      <c r="O2" s="27" t="s">
        <v>357</v>
      </c>
      <c r="P2" s="34" t="s">
        <v>358</v>
      </c>
    </row>
    <row r="3" spans="1:16" ht="152.1" customHeight="1" x14ac:dyDescent="0.3">
      <c r="A3" t="str">
        <f>G3&amp;H3</f>
        <v>HYDROPODN/A</v>
      </c>
      <c r="B3">
        <f>COUNTIF(HILCO!B:B,'COOKBOOKS + HOME'!D3)</f>
        <v>0</v>
      </c>
      <c r="D3" s="25" t="s">
        <v>394</v>
      </c>
      <c r="E3" t="s">
        <v>355</v>
      </c>
      <c r="F3" s="29" t="s">
        <v>178</v>
      </c>
      <c r="G3" s="29" t="s">
        <v>178</v>
      </c>
      <c r="H3" t="s">
        <v>160</v>
      </c>
      <c r="I3" s="35">
        <f>_xlfn.XLOOKUP(D3,'TOTAL SKU List'!D:D,'TOTAL SKU List'!I:I)</f>
        <v>851533008212</v>
      </c>
      <c r="J3" s="35">
        <v>6</v>
      </c>
      <c r="K3" s="35">
        <v>24</v>
      </c>
      <c r="L3" s="21">
        <f>SUMIFS('TOTAL SKU List'!L:L,'TOTAL SKU List'!D:D,'COOKBOOKS + HOME'!D3,'TOTAL SKU List'!H:H,'COOKBOOKS + HOME'!H3)</f>
        <v>6507</v>
      </c>
      <c r="M3" s="23">
        <v>25</v>
      </c>
      <c r="N3" s="22">
        <f>M3*L3</f>
        <v>162675</v>
      </c>
      <c r="O3" s="23">
        <v>3.75</v>
      </c>
      <c r="P3" s="24">
        <f>O3*L3</f>
        <v>24401.25</v>
      </c>
    </row>
    <row r="4" spans="1:16" ht="152.1" customHeight="1" x14ac:dyDescent="0.3">
      <c r="A4" t="str">
        <f>G4&amp;H4</f>
        <v>EAT WHAT YOU WATCHN/A</v>
      </c>
      <c r="B4">
        <f>COUNTIF(HILCO!B:B,'COOKBOOKS + HOME'!D4)</f>
        <v>0</v>
      </c>
      <c r="D4" s="25" t="s">
        <v>403</v>
      </c>
      <c r="E4" t="s">
        <v>356</v>
      </c>
      <c r="F4" s="29" t="s">
        <v>158</v>
      </c>
      <c r="G4" s="29" t="s">
        <v>159</v>
      </c>
      <c r="H4" t="s">
        <v>160</v>
      </c>
      <c r="I4" s="35">
        <f>_xlfn.XLOOKUP(D4,'TOTAL SKU List'!D:D,'TOTAL SKU List'!I:I)</f>
        <v>855113007442</v>
      </c>
      <c r="J4" s="35">
        <v>6</v>
      </c>
      <c r="K4" s="35">
        <v>24</v>
      </c>
      <c r="L4" s="21">
        <f>SUMIFS('TOTAL SKU List'!L:L,'TOTAL SKU List'!D:D,'COOKBOOKS + HOME'!D4,'TOTAL SKU List'!H:H,'COOKBOOKS + HOME'!H4)</f>
        <v>8313</v>
      </c>
      <c r="M4" s="23">
        <v>25</v>
      </c>
      <c r="N4" s="22">
        <f>M4*L4</f>
        <v>207825</v>
      </c>
      <c r="O4" s="23">
        <v>3.75</v>
      </c>
      <c r="P4" s="24">
        <f>O4*L4</f>
        <v>31173.75</v>
      </c>
    </row>
    <row r="5" spans="1:16" ht="152.1" customHeight="1" x14ac:dyDescent="0.3">
      <c r="A5" t="str">
        <f>G5&amp;H5</f>
        <v>RANCHN/A</v>
      </c>
      <c r="B5">
        <f>COUNTIF(HILCO!B:B,'COOKBOOKS + HOME'!D5)</f>
        <v>0</v>
      </c>
      <c r="D5" s="25" t="s">
        <v>404</v>
      </c>
      <c r="E5" t="s">
        <v>356</v>
      </c>
      <c r="F5" s="29" t="s">
        <v>158</v>
      </c>
      <c r="G5" s="29" t="s">
        <v>161</v>
      </c>
      <c r="H5" t="s">
        <v>160</v>
      </c>
      <c r="I5" s="35">
        <f>_xlfn.XLOOKUP(D5,'TOTAL SKU List'!D:D,'TOTAL SKU List'!I:I)</f>
        <v>9780999661239</v>
      </c>
      <c r="J5" s="35">
        <v>6</v>
      </c>
      <c r="K5" s="35">
        <v>12</v>
      </c>
      <c r="L5" s="21">
        <f>SUMIFS('TOTAL SKU List'!L:L,'TOTAL SKU List'!D:D,'COOKBOOKS + HOME'!D5,'TOTAL SKU List'!H:H,'COOKBOOKS + HOME'!H5)</f>
        <v>168</v>
      </c>
      <c r="M5" s="23">
        <v>25</v>
      </c>
      <c r="N5" s="22">
        <f>M5*L5</f>
        <v>4200</v>
      </c>
      <c r="O5" s="23">
        <v>3.75</v>
      </c>
      <c r="P5" s="24">
        <f>O5*L5</f>
        <v>630</v>
      </c>
    </row>
    <row r="6" spans="1:16" ht="152.1" customHeight="1" x14ac:dyDescent="0.3">
      <c r="D6" s="25" t="s">
        <v>390</v>
      </c>
      <c r="E6" t="s">
        <v>355</v>
      </c>
      <c r="F6" s="29" t="s">
        <v>228</v>
      </c>
      <c r="G6" s="29" t="s">
        <v>242</v>
      </c>
      <c r="H6" t="s">
        <v>233</v>
      </c>
      <c r="I6" s="35">
        <v>850024435537</v>
      </c>
      <c r="J6" s="35">
        <v>12</v>
      </c>
      <c r="K6" s="35">
        <v>96</v>
      </c>
      <c r="L6" s="21">
        <f>SUMIFS('TOTAL SKU List'!L:L,'TOTAL SKU List'!D:D,'COOKBOOKS + HOME'!D6,'TOTAL SKU List'!H:H,'COOKBOOKS + HOME'!H6)</f>
        <v>499</v>
      </c>
      <c r="M6" s="23">
        <v>25</v>
      </c>
      <c r="N6" s="22">
        <f t="shared" ref="N6:N7" si="0">M6*L6</f>
        <v>12475</v>
      </c>
      <c r="O6" s="23">
        <v>3.75</v>
      </c>
      <c r="P6" s="24">
        <f t="shared" ref="P6:P7" si="1">O6*L6</f>
        <v>1871.25</v>
      </c>
    </row>
    <row r="7" spans="1:16" ht="152.1" customHeight="1" x14ac:dyDescent="0.3">
      <c r="D7" s="25" t="s">
        <v>405</v>
      </c>
      <c r="E7" t="s">
        <v>355</v>
      </c>
      <c r="F7" s="29" t="s">
        <v>157</v>
      </c>
      <c r="G7" s="29" t="s">
        <v>189</v>
      </c>
      <c r="H7" t="s">
        <v>160</v>
      </c>
      <c r="I7" s="35">
        <v>855113007282</v>
      </c>
      <c r="J7" s="35">
        <v>6</v>
      </c>
      <c r="K7" s="35">
        <v>24</v>
      </c>
      <c r="L7" s="21">
        <f>SUMIFS('TOTAL SKU List'!L:L,'TOTAL SKU List'!D:D,'COOKBOOKS + HOME'!D7,'TOTAL SKU List'!H:H,'COOKBOOKS + HOME'!H7)</f>
        <v>52</v>
      </c>
      <c r="M7" s="23">
        <v>25</v>
      </c>
      <c r="N7" s="22">
        <f t="shared" si="0"/>
        <v>1300</v>
      </c>
      <c r="O7" s="23">
        <v>3.75</v>
      </c>
      <c r="P7" s="24">
        <f t="shared" si="1"/>
        <v>195</v>
      </c>
    </row>
  </sheetData>
  <autoFilter ref="A2:Q5" xr:uid="{DA2F8D0A-998D-4D0D-8F31-5F4976C6F404}">
    <sortState xmlns:xlrd2="http://schemas.microsoft.com/office/spreadsheetml/2017/richdata2" ref="A3:N3">
      <sortCondition descending="1" ref="L2:L3"/>
    </sortState>
  </autoFilter>
  <conditionalFormatting sqref="D2">
    <cfRule type="duplicateValues" dxfId="2" priority="3"/>
  </conditionalFormatting>
  <conditionalFormatting sqref="D3:D1048576">
    <cfRule type="duplicateValues" dxfId="1" priority="5"/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1443-5D73-476B-A1A5-BA0C52A53322}">
  <dimension ref="A1:Q181"/>
  <sheetViews>
    <sheetView showGridLines="0" view="pageBreakPreview" zoomScaleNormal="80" zoomScaleSheetLayoutView="100" workbookViewId="0">
      <pane ySplit="5" topLeftCell="A6" activePane="bottomLeft" state="frozen"/>
      <selection activeCell="H29" sqref="H29"/>
      <selection pane="bottomLeft" activeCell="D14" sqref="D14"/>
    </sheetView>
  </sheetViews>
  <sheetFormatPr defaultColWidth="9.109375" defaultRowHeight="13.8" outlineLevelCol="1" x14ac:dyDescent="0.3"/>
  <cols>
    <col min="1" max="2" width="22.109375" style="1" customWidth="1"/>
    <col min="3" max="3" width="35" style="1" customWidth="1"/>
    <col min="4" max="4" width="15.5546875" style="1" customWidth="1" outlineLevel="1"/>
    <col min="5" max="5" width="39.44140625" style="1" bestFit="1" customWidth="1" outlineLevel="1"/>
    <col min="6" max="6" width="30.88671875" style="12" customWidth="1"/>
    <col min="7" max="7" width="17.44140625" style="1" bestFit="1" customWidth="1"/>
    <col min="8" max="8" width="15.44140625" style="1" bestFit="1" customWidth="1" outlineLevel="1"/>
    <col min="9" max="9" width="8.88671875" style="1" customWidth="1" outlineLevel="1"/>
    <col min="10" max="10" width="10.5546875" style="1" customWidth="1" outlineLevel="1"/>
    <col min="11" max="11" width="10.88671875" style="1" customWidth="1"/>
    <col min="12" max="12" width="10" style="1" bestFit="1" customWidth="1"/>
    <col min="13" max="13" width="12.44140625" style="1" bestFit="1" customWidth="1"/>
    <col min="14" max="15" width="10.44140625" style="1" customWidth="1"/>
    <col min="16" max="16384" width="9.109375" style="1"/>
  </cols>
  <sheetData>
    <row r="1" spans="1:17" x14ac:dyDescent="0.3">
      <c r="M1" s="18"/>
    </row>
    <row r="2" spans="1:17" x14ac:dyDescent="0.3">
      <c r="L2" s="18"/>
      <c r="M2" s="18"/>
    </row>
    <row r="3" spans="1:17" x14ac:dyDescent="0.3">
      <c r="K3" s="11"/>
      <c r="M3" s="18">
        <f>M4/K4</f>
        <v>18.088024874055964</v>
      </c>
      <c r="O3" s="18">
        <f>O4/K4</f>
        <v>2.7132037311083934</v>
      </c>
    </row>
    <row r="4" spans="1:17" x14ac:dyDescent="0.3">
      <c r="K4" s="2">
        <f>SUBTOTAL(9,K6:K1637)</f>
        <v>146826.06543259637</v>
      </c>
      <c r="M4" s="3">
        <f>SUBTOTAL(9,M6:M1637)</f>
        <v>2655793.5237045716</v>
      </c>
      <c r="N4" s="3"/>
      <c r="O4" s="3">
        <f>SUBTOTAL(9,O6:O1637)</f>
        <v>398369.0285556856</v>
      </c>
    </row>
    <row r="5" spans="1:17" s="17" customFormat="1" ht="41.4" x14ac:dyDescent="0.3">
      <c r="A5" s="13" t="s">
        <v>0</v>
      </c>
      <c r="B5" s="13" t="s">
        <v>344</v>
      </c>
      <c r="C5" s="13" t="s">
        <v>345</v>
      </c>
      <c r="D5" s="13" t="s">
        <v>1</v>
      </c>
      <c r="E5" s="13" t="s">
        <v>2</v>
      </c>
      <c r="F5" s="13" t="s">
        <v>3</v>
      </c>
      <c r="G5" s="13" t="s">
        <v>4</v>
      </c>
      <c r="H5" s="14" t="s">
        <v>5</v>
      </c>
      <c r="I5" s="16" t="s">
        <v>7</v>
      </c>
      <c r="J5" s="16" t="s">
        <v>8</v>
      </c>
      <c r="K5" s="13" t="s">
        <v>282</v>
      </c>
      <c r="L5" s="15" t="s">
        <v>6</v>
      </c>
      <c r="M5" s="13" t="s">
        <v>9</v>
      </c>
      <c r="N5" s="13" t="s">
        <v>283</v>
      </c>
      <c r="O5" s="13" t="s">
        <v>284</v>
      </c>
    </row>
    <row r="6" spans="1:17" x14ac:dyDescent="0.3">
      <c r="A6" s="4" t="s">
        <v>19</v>
      </c>
      <c r="B6" s="4">
        <v>9780989888219</v>
      </c>
      <c r="C6" s="4" t="str">
        <f>F6&amp;G6</f>
        <v>HOSTN/A</v>
      </c>
      <c r="D6" s="5" t="s">
        <v>157</v>
      </c>
      <c r="E6" s="5" t="s">
        <v>158</v>
      </c>
      <c r="F6" s="20" t="s">
        <v>157</v>
      </c>
      <c r="G6" s="5" t="s">
        <v>160</v>
      </c>
      <c r="H6" s="5">
        <v>0</v>
      </c>
      <c r="I6" s="7">
        <v>1</v>
      </c>
      <c r="J6" s="7">
        <v>6</v>
      </c>
      <c r="K6" s="8">
        <v>7</v>
      </c>
      <c r="L6" s="6">
        <v>35</v>
      </c>
      <c r="M6" s="10">
        <f t="shared" ref="M6:M37" si="0">$K6*L6</f>
        <v>245</v>
      </c>
      <c r="N6" s="19">
        <f t="shared" ref="N6:N37" si="1">L6*15%</f>
        <v>5.25</v>
      </c>
      <c r="O6" s="9">
        <f t="shared" ref="O6:O37" si="2">N6*K6</f>
        <v>36.75</v>
      </c>
      <c r="Q6" s="11"/>
    </row>
    <row r="7" spans="1:17" x14ac:dyDescent="0.3">
      <c r="A7" s="4">
        <v>9780998739953</v>
      </c>
      <c r="B7" s="4">
        <v>9780998739953</v>
      </c>
      <c r="C7" s="4" t="str">
        <f t="shared" ref="C7:C70" si="3">F7&amp;G7</f>
        <v>EAT WHAT YOU WATCHN/A</v>
      </c>
      <c r="D7" s="5" t="s">
        <v>157</v>
      </c>
      <c r="E7" s="5" t="s">
        <v>158</v>
      </c>
      <c r="F7" s="20" t="s">
        <v>159</v>
      </c>
      <c r="G7" s="5" t="s">
        <v>160</v>
      </c>
      <c r="H7" s="5">
        <v>855113007442</v>
      </c>
      <c r="I7" s="7">
        <v>1</v>
      </c>
      <c r="J7" s="7">
        <v>6</v>
      </c>
      <c r="K7" s="8">
        <v>8381</v>
      </c>
      <c r="L7" s="6">
        <v>25</v>
      </c>
      <c r="M7" s="10">
        <f t="shared" si="0"/>
        <v>209525</v>
      </c>
      <c r="N7" s="19">
        <f t="shared" si="1"/>
        <v>3.75</v>
      </c>
      <c r="O7" s="9">
        <f t="shared" si="2"/>
        <v>31428.75</v>
      </c>
      <c r="Q7" s="11"/>
    </row>
    <row r="8" spans="1:17" x14ac:dyDescent="0.3">
      <c r="A8" s="4" t="s">
        <v>20</v>
      </c>
      <c r="B8" s="4">
        <v>9780998739953</v>
      </c>
      <c r="C8" s="4" t="str">
        <f t="shared" si="3"/>
        <v>EAT WHAT YOU WATCHN/A</v>
      </c>
      <c r="D8" s="5" t="s">
        <v>157</v>
      </c>
      <c r="E8" s="5" t="s">
        <v>158</v>
      </c>
      <c r="F8" s="20" t="s">
        <v>159</v>
      </c>
      <c r="G8" s="5" t="s">
        <v>160</v>
      </c>
      <c r="H8" s="5">
        <v>0</v>
      </c>
      <c r="I8" s="7">
        <v>1</v>
      </c>
      <c r="J8" s="7">
        <v>6</v>
      </c>
      <c r="K8" s="8">
        <v>3</v>
      </c>
      <c r="L8" s="6">
        <v>25</v>
      </c>
      <c r="M8" s="10">
        <f t="shared" si="0"/>
        <v>75</v>
      </c>
      <c r="N8" s="19">
        <f t="shared" si="1"/>
        <v>3.75</v>
      </c>
      <c r="O8" s="9">
        <f t="shared" si="2"/>
        <v>11.25</v>
      </c>
      <c r="Q8" s="11"/>
    </row>
    <row r="9" spans="1:17" x14ac:dyDescent="0.3">
      <c r="A9" s="4">
        <v>9780999661239</v>
      </c>
      <c r="B9" s="4">
        <v>9780999661239</v>
      </c>
      <c r="C9" s="4" t="str">
        <f t="shared" si="3"/>
        <v>RANCHN/A</v>
      </c>
      <c r="D9" s="5" t="s">
        <v>157</v>
      </c>
      <c r="E9" s="5" t="s">
        <v>158</v>
      </c>
      <c r="F9" s="20" t="s">
        <v>161</v>
      </c>
      <c r="G9" s="5" t="s">
        <v>160</v>
      </c>
      <c r="H9" s="5">
        <v>9780999661239</v>
      </c>
      <c r="I9" s="7">
        <v>1</v>
      </c>
      <c r="J9" s="7">
        <v>6</v>
      </c>
      <c r="K9" s="8">
        <v>205</v>
      </c>
      <c r="L9" s="6">
        <v>25</v>
      </c>
      <c r="M9" s="10">
        <f t="shared" si="0"/>
        <v>5125</v>
      </c>
      <c r="N9" s="19">
        <f t="shared" si="1"/>
        <v>3.75</v>
      </c>
      <c r="O9" s="9">
        <f t="shared" si="2"/>
        <v>768.75</v>
      </c>
      <c r="Q9" s="11"/>
    </row>
    <row r="10" spans="1:17" x14ac:dyDescent="0.3">
      <c r="A10" s="4" t="s">
        <v>24</v>
      </c>
      <c r="B10" s="4">
        <v>9780999661239</v>
      </c>
      <c r="C10" s="4" t="str">
        <f t="shared" si="3"/>
        <v>RANCHN/A</v>
      </c>
      <c r="D10" s="5" t="s">
        <v>157</v>
      </c>
      <c r="E10" s="5" t="s">
        <v>158</v>
      </c>
      <c r="F10" s="20" t="s">
        <v>161</v>
      </c>
      <c r="G10" s="5" t="s">
        <v>160</v>
      </c>
      <c r="H10" s="5">
        <v>0</v>
      </c>
      <c r="I10" s="7">
        <v>1</v>
      </c>
      <c r="J10" s="7">
        <v>6</v>
      </c>
      <c r="K10" s="8">
        <v>1</v>
      </c>
      <c r="L10" s="6">
        <v>25</v>
      </c>
      <c r="M10" s="10">
        <f t="shared" si="0"/>
        <v>25</v>
      </c>
      <c r="N10" s="19">
        <f t="shared" si="1"/>
        <v>3.75</v>
      </c>
      <c r="O10" s="9">
        <f t="shared" si="2"/>
        <v>3.75</v>
      </c>
      <c r="Q10" s="11"/>
    </row>
    <row r="11" spans="1:17" x14ac:dyDescent="0.3">
      <c r="A11" s="4">
        <v>9780999661253</v>
      </c>
      <c r="B11" s="4">
        <v>9780999661253</v>
      </c>
      <c r="C11" s="4" t="str">
        <f t="shared" si="3"/>
        <v>LUNCH!N/A</v>
      </c>
      <c r="D11" s="5" t="s">
        <v>157</v>
      </c>
      <c r="E11" s="5" t="s">
        <v>158</v>
      </c>
      <c r="F11" s="20" t="s">
        <v>162</v>
      </c>
      <c r="G11" s="5" t="s">
        <v>160</v>
      </c>
      <c r="H11" s="5">
        <v>9780999661253</v>
      </c>
      <c r="I11" s="7">
        <v>1</v>
      </c>
      <c r="J11" s="7">
        <v>6</v>
      </c>
      <c r="K11" s="8">
        <v>6</v>
      </c>
      <c r="L11" s="6">
        <v>25</v>
      </c>
      <c r="M11" s="10">
        <f t="shared" si="0"/>
        <v>150</v>
      </c>
      <c r="N11" s="19">
        <f t="shared" si="1"/>
        <v>3.75</v>
      </c>
      <c r="O11" s="9">
        <f t="shared" si="2"/>
        <v>22.5</v>
      </c>
      <c r="Q11" s="11"/>
    </row>
    <row r="12" spans="1:17" x14ac:dyDescent="0.3">
      <c r="A12" s="4" t="s">
        <v>21</v>
      </c>
      <c r="B12" s="4" t="s">
        <v>287</v>
      </c>
      <c r="C12" s="4" t="str">
        <f t="shared" si="3"/>
        <v>MATCHA SHAKERN/A</v>
      </c>
      <c r="D12" s="5" t="s">
        <v>157</v>
      </c>
      <c r="E12" s="5" t="s">
        <v>157</v>
      </c>
      <c r="F12" s="20" t="s">
        <v>189</v>
      </c>
      <c r="G12" s="5" t="s">
        <v>160</v>
      </c>
      <c r="H12" s="5">
        <v>0</v>
      </c>
      <c r="I12" s="7">
        <v>1</v>
      </c>
      <c r="J12" s="7">
        <v>6</v>
      </c>
      <c r="K12" s="8">
        <v>102</v>
      </c>
      <c r="L12" s="6">
        <v>25</v>
      </c>
      <c r="M12" s="10">
        <f t="shared" si="0"/>
        <v>2550</v>
      </c>
      <c r="N12" s="19">
        <f t="shared" si="1"/>
        <v>3.75</v>
      </c>
      <c r="O12" s="9">
        <f t="shared" si="2"/>
        <v>382.5</v>
      </c>
      <c r="Q12" s="11"/>
    </row>
    <row r="13" spans="1:17" x14ac:dyDescent="0.3">
      <c r="A13" s="4" t="s">
        <v>15</v>
      </c>
      <c r="B13" s="4" t="s">
        <v>15</v>
      </c>
      <c r="C13" s="4" t="str">
        <f t="shared" si="3"/>
        <v>W&amp;P COCKTAIL BAG - NAVY BLUEPEAK BLUE</v>
      </c>
      <c r="D13" s="5" t="s">
        <v>157</v>
      </c>
      <c r="E13" s="5" t="s">
        <v>179</v>
      </c>
      <c r="F13" s="20" t="s">
        <v>180</v>
      </c>
      <c r="G13" s="5" t="s">
        <v>181</v>
      </c>
      <c r="H13" s="5">
        <v>0</v>
      </c>
      <c r="I13" s="7">
        <v>1</v>
      </c>
      <c r="J13" s="7">
        <v>6</v>
      </c>
      <c r="K13" s="8">
        <v>1</v>
      </c>
      <c r="L13" s="6">
        <v>149</v>
      </c>
      <c r="M13" s="10">
        <f t="shared" si="0"/>
        <v>149</v>
      </c>
      <c r="N13" s="19">
        <f t="shared" si="1"/>
        <v>22.349999999999998</v>
      </c>
      <c r="O13" s="9">
        <f t="shared" si="2"/>
        <v>22.349999999999998</v>
      </c>
      <c r="Q13" s="11"/>
    </row>
    <row r="14" spans="1:17" x14ac:dyDescent="0.3">
      <c r="A14" s="4" t="s">
        <v>22</v>
      </c>
      <c r="B14" s="4" t="s">
        <v>288</v>
      </c>
      <c r="C14" s="4" t="str">
        <f t="shared" si="3"/>
        <v>SHAKEN/A</v>
      </c>
      <c r="D14" s="5" t="s">
        <v>157</v>
      </c>
      <c r="E14" s="5" t="s">
        <v>158</v>
      </c>
      <c r="F14" s="20" t="s">
        <v>190</v>
      </c>
      <c r="G14" s="5" t="s">
        <v>160</v>
      </c>
      <c r="H14" s="5">
        <v>0</v>
      </c>
      <c r="I14" s="7">
        <v>1</v>
      </c>
      <c r="J14" s="7">
        <v>6</v>
      </c>
      <c r="K14" s="8">
        <v>1</v>
      </c>
      <c r="L14" s="6">
        <v>25</v>
      </c>
      <c r="M14" s="10">
        <f t="shared" si="0"/>
        <v>25</v>
      </c>
      <c r="N14" s="19">
        <f t="shared" si="1"/>
        <v>3.75</v>
      </c>
      <c r="O14" s="9">
        <f t="shared" si="2"/>
        <v>3.75</v>
      </c>
      <c r="Q14" s="11"/>
    </row>
    <row r="15" spans="1:17" x14ac:dyDescent="0.3">
      <c r="A15" s="4" t="s">
        <v>144</v>
      </c>
      <c r="B15" s="4" t="s">
        <v>144</v>
      </c>
      <c r="C15" s="4" t="str">
        <f t="shared" si="3"/>
        <v>BULLEIT BOURBON SHAKERBULLEIT</v>
      </c>
      <c r="D15" s="5" t="s">
        <v>157</v>
      </c>
      <c r="E15" s="5" t="s">
        <v>277</v>
      </c>
      <c r="F15" s="20" t="s">
        <v>278</v>
      </c>
      <c r="G15" s="5" t="s">
        <v>279</v>
      </c>
      <c r="H15" s="5">
        <v>0</v>
      </c>
      <c r="I15" s="7">
        <v>1</v>
      </c>
      <c r="J15" s="7">
        <v>6</v>
      </c>
      <c r="K15" s="8">
        <v>3</v>
      </c>
      <c r="L15" s="6">
        <v>36</v>
      </c>
      <c r="M15" s="10">
        <f t="shared" si="0"/>
        <v>108</v>
      </c>
      <c r="N15" s="19">
        <f t="shared" si="1"/>
        <v>5.3999999999999995</v>
      </c>
      <c r="O15" s="9">
        <f t="shared" si="2"/>
        <v>16.2</v>
      </c>
      <c r="Q15" s="11"/>
    </row>
    <row r="16" spans="1:17" x14ac:dyDescent="0.3">
      <c r="A16" s="4" t="s">
        <v>16</v>
      </c>
      <c r="B16" s="4" t="s">
        <v>16</v>
      </c>
      <c r="C16" s="4" t="str">
        <f t="shared" si="3"/>
        <v>CCK |THE OLD FASHIONED (BITTERS)OLD FASHIONED</v>
      </c>
      <c r="D16" s="5" t="s">
        <v>174</v>
      </c>
      <c r="E16" s="5" t="s">
        <v>182</v>
      </c>
      <c r="F16" s="20" t="s">
        <v>183</v>
      </c>
      <c r="G16" s="5" t="s">
        <v>184</v>
      </c>
      <c r="H16" s="5">
        <v>853334007470</v>
      </c>
      <c r="I16" s="7">
        <v>1</v>
      </c>
      <c r="J16" s="7">
        <v>6</v>
      </c>
      <c r="K16" s="8">
        <v>7100</v>
      </c>
      <c r="L16" s="6">
        <v>24</v>
      </c>
      <c r="M16" s="10">
        <f t="shared" si="0"/>
        <v>170400</v>
      </c>
      <c r="N16" s="19">
        <f t="shared" si="1"/>
        <v>3.5999999999999996</v>
      </c>
      <c r="O16" s="9">
        <f t="shared" si="2"/>
        <v>25559.999999999996</v>
      </c>
      <c r="Q16" s="11"/>
    </row>
    <row r="17" spans="1:17" x14ac:dyDescent="0.3">
      <c r="A17" s="4" t="s">
        <v>17</v>
      </c>
      <c r="B17" s="4" t="s">
        <v>17</v>
      </c>
      <c r="C17" s="4" t="str">
        <f t="shared" si="3"/>
        <v>CCK | THE MOSCOW MULE COCKTAILMOSCOW MULE</v>
      </c>
      <c r="D17" s="5" t="s">
        <v>174</v>
      </c>
      <c r="E17" s="5" t="s">
        <v>182</v>
      </c>
      <c r="F17" s="20" t="s">
        <v>185</v>
      </c>
      <c r="G17" s="5" t="s">
        <v>177</v>
      </c>
      <c r="H17" s="5">
        <v>868604000143</v>
      </c>
      <c r="I17" s="7">
        <v>1</v>
      </c>
      <c r="J17" s="7">
        <v>6</v>
      </c>
      <c r="K17" s="8">
        <v>1</v>
      </c>
      <c r="L17" s="6">
        <v>24</v>
      </c>
      <c r="M17" s="10">
        <f t="shared" si="0"/>
        <v>24</v>
      </c>
      <c r="N17" s="19">
        <f t="shared" si="1"/>
        <v>3.5999999999999996</v>
      </c>
      <c r="O17" s="9">
        <f t="shared" si="2"/>
        <v>3.5999999999999996</v>
      </c>
      <c r="Q17" s="11"/>
    </row>
    <row r="18" spans="1:17" ht="27.6" x14ac:dyDescent="0.3">
      <c r="A18" s="4" t="s">
        <v>25</v>
      </c>
      <c r="B18" s="4" t="s">
        <v>25</v>
      </c>
      <c r="C18" s="4" t="str">
        <f t="shared" si="3"/>
        <v>2PC STAND UP PORTER BAG BUNDLE (36, 50) CREAMCREAM</v>
      </c>
      <c r="D18" s="5" t="s">
        <v>194</v>
      </c>
      <c r="E18" s="5" t="s">
        <v>195</v>
      </c>
      <c r="F18" s="20" t="s">
        <v>196</v>
      </c>
      <c r="G18" s="5" t="s">
        <v>197</v>
      </c>
      <c r="H18" s="5">
        <v>810074411097</v>
      </c>
      <c r="I18" s="7">
        <v>1</v>
      </c>
      <c r="J18" s="7">
        <v>6</v>
      </c>
      <c r="K18" s="8">
        <v>1</v>
      </c>
      <c r="L18" s="6">
        <v>30</v>
      </c>
      <c r="M18" s="10">
        <f t="shared" si="0"/>
        <v>30</v>
      </c>
      <c r="N18" s="19">
        <f t="shared" si="1"/>
        <v>4.5</v>
      </c>
      <c r="O18" s="9">
        <f t="shared" si="2"/>
        <v>4.5</v>
      </c>
      <c r="Q18" s="11"/>
    </row>
    <row r="19" spans="1:17" x14ac:dyDescent="0.3">
      <c r="A19" s="4" t="s">
        <v>26</v>
      </c>
      <c r="B19" s="4" t="s">
        <v>26</v>
      </c>
      <c r="C19" s="4" t="str">
        <f t="shared" si="3"/>
        <v>STORAGE | 34 OZ | SANDWICH BAGMINT</v>
      </c>
      <c r="D19" s="5" t="s">
        <v>194</v>
      </c>
      <c r="E19" s="5" t="s">
        <v>191</v>
      </c>
      <c r="F19" s="20" t="s">
        <v>198</v>
      </c>
      <c r="G19" s="5" t="s">
        <v>193</v>
      </c>
      <c r="H19" s="5">
        <v>810074411325</v>
      </c>
      <c r="I19" s="7">
        <v>1</v>
      </c>
      <c r="J19" s="7">
        <v>6</v>
      </c>
      <c r="K19" s="8">
        <v>3845.3425391082055</v>
      </c>
      <c r="L19" s="6">
        <v>13</v>
      </c>
      <c r="M19" s="10">
        <f t="shared" si="0"/>
        <v>49989.453008406672</v>
      </c>
      <c r="N19" s="19">
        <f t="shared" si="1"/>
        <v>1.95</v>
      </c>
      <c r="O19" s="9">
        <f t="shared" si="2"/>
        <v>7498.4179512610008</v>
      </c>
      <c r="Q19" s="11"/>
    </row>
    <row r="20" spans="1:17" x14ac:dyDescent="0.3">
      <c r="A20" s="4" t="s">
        <v>27</v>
      </c>
      <c r="B20" s="4" t="s">
        <v>27</v>
      </c>
      <c r="C20" s="4" t="str">
        <f t="shared" si="3"/>
        <v>STORAGE | 46 OZ | STORAGE BAGSMINT</v>
      </c>
      <c r="D20" s="5" t="s">
        <v>194</v>
      </c>
      <c r="E20" s="5" t="s">
        <v>191</v>
      </c>
      <c r="F20" s="20" t="s">
        <v>199</v>
      </c>
      <c r="G20" s="5" t="s">
        <v>193</v>
      </c>
      <c r="H20" s="5">
        <v>810074411332</v>
      </c>
      <c r="I20" s="7">
        <v>1</v>
      </c>
      <c r="J20" s="7">
        <v>6</v>
      </c>
      <c r="K20" s="8">
        <v>5447</v>
      </c>
      <c r="L20" s="6">
        <v>20</v>
      </c>
      <c r="M20" s="10">
        <f t="shared" si="0"/>
        <v>108940</v>
      </c>
      <c r="N20" s="19">
        <f t="shared" si="1"/>
        <v>3</v>
      </c>
      <c r="O20" s="9">
        <f t="shared" si="2"/>
        <v>16341</v>
      </c>
      <c r="Q20" s="11"/>
    </row>
    <row r="21" spans="1:17" x14ac:dyDescent="0.3">
      <c r="A21" s="4" t="s">
        <v>23</v>
      </c>
      <c r="B21" s="4" t="s">
        <v>289</v>
      </c>
      <c r="C21" s="4" t="str">
        <f t="shared" si="3"/>
        <v>PORTER BAG STAND UP | 50 OZMINT</v>
      </c>
      <c r="D21" s="5" t="s">
        <v>194</v>
      </c>
      <c r="E21" s="5" t="s">
        <v>191</v>
      </c>
      <c r="F21" s="20" t="s">
        <v>192</v>
      </c>
      <c r="G21" s="5" t="s">
        <v>193</v>
      </c>
      <c r="H21" s="5">
        <v>0</v>
      </c>
      <c r="I21" s="7">
        <v>1</v>
      </c>
      <c r="J21" s="7">
        <v>6</v>
      </c>
      <c r="K21" s="8">
        <v>1</v>
      </c>
      <c r="L21" s="6">
        <v>20</v>
      </c>
      <c r="M21" s="10">
        <f t="shared" si="0"/>
        <v>20</v>
      </c>
      <c r="N21" s="19">
        <f t="shared" si="1"/>
        <v>3</v>
      </c>
      <c r="O21" s="9">
        <f t="shared" si="2"/>
        <v>3</v>
      </c>
      <c r="Q21" s="11"/>
    </row>
    <row r="22" spans="1:17" ht="27.6" x14ac:dyDescent="0.3">
      <c r="A22" s="4" t="s">
        <v>28</v>
      </c>
      <c r="B22" s="4" t="s">
        <v>28</v>
      </c>
      <c r="C22" s="4" t="str">
        <f t="shared" si="3"/>
        <v>THE STRETCH BAKING LID - 2 PACK (5X9")CLEAR</v>
      </c>
      <c r="D22" s="5" t="s">
        <v>194</v>
      </c>
      <c r="E22" s="5" t="s">
        <v>200</v>
      </c>
      <c r="F22" s="20" t="s">
        <v>201</v>
      </c>
      <c r="G22" s="5" t="s">
        <v>202</v>
      </c>
      <c r="H22" s="5">
        <v>810074416733</v>
      </c>
      <c r="I22" s="7">
        <v>1</v>
      </c>
      <c r="J22" s="7">
        <v>6</v>
      </c>
      <c r="K22" s="8">
        <v>2638.3632019606985</v>
      </c>
      <c r="L22" s="6">
        <v>14</v>
      </c>
      <c r="M22" s="10">
        <f t="shared" si="0"/>
        <v>36937.084827449777</v>
      </c>
      <c r="N22" s="19">
        <f t="shared" si="1"/>
        <v>2.1</v>
      </c>
      <c r="O22" s="9">
        <f t="shared" si="2"/>
        <v>5540.562724117467</v>
      </c>
      <c r="Q22" s="11"/>
    </row>
    <row r="23" spans="1:17" ht="27.6" x14ac:dyDescent="0.3">
      <c r="A23" s="4" t="s">
        <v>29</v>
      </c>
      <c r="B23" s="4" t="s">
        <v>29</v>
      </c>
      <c r="C23" s="4" t="str">
        <f t="shared" si="3"/>
        <v>THE STRETCH BAKING LID - 2 PACK (8X8")CLEAR</v>
      </c>
      <c r="D23" s="5" t="s">
        <v>194</v>
      </c>
      <c r="E23" s="5" t="s">
        <v>200</v>
      </c>
      <c r="F23" s="20" t="s">
        <v>203</v>
      </c>
      <c r="G23" s="5" t="s">
        <v>202</v>
      </c>
      <c r="H23" s="5">
        <v>810074416740</v>
      </c>
      <c r="I23" s="7">
        <v>1</v>
      </c>
      <c r="J23" s="7">
        <v>6</v>
      </c>
      <c r="K23" s="8">
        <v>2446.549190385394</v>
      </c>
      <c r="L23" s="6">
        <v>16</v>
      </c>
      <c r="M23" s="10">
        <f t="shared" si="0"/>
        <v>39144.787046166304</v>
      </c>
      <c r="N23" s="19">
        <f t="shared" si="1"/>
        <v>2.4</v>
      </c>
      <c r="O23" s="9">
        <f t="shared" si="2"/>
        <v>5871.7180569249458</v>
      </c>
      <c r="Q23" s="11"/>
    </row>
    <row r="24" spans="1:17" x14ac:dyDescent="0.3">
      <c r="A24" s="4" t="s">
        <v>30</v>
      </c>
      <c r="B24" s="4" t="s">
        <v>30</v>
      </c>
      <c r="C24" s="4" t="str">
        <f t="shared" si="3"/>
        <v>THE STRETCH BAKING LID  (9X13")CLEAR</v>
      </c>
      <c r="D24" s="5" t="s">
        <v>194</v>
      </c>
      <c r="E24" s="5" t="s">
        <v>200</v>
      </c>
      <c r="F24" s="20" t="s">
        <v>204</v>
      </c>
      <c r="G24" s="5" t="s">
        <v>202</v>
      </c>
      <c r="H24" s="5">
        <v>810074415989</v>
      </c>
      <c r="I24" s="7">
        <v>1</v>
      </c>
      <c r="J24" s="7">
        <v>6</v>
      </c>
      <c r="K24" s="8">
        <v>1232.7100198356463</v>
      </c>
      <c r="L24" s="6">
        <v>12</v>
      </c>
      <c r="M24" s="10">
        <f t="shared" si="0"/>
        <v>14792.520238027755</v>
      </c>
      <c r="N24" s="19">
        <f t="shared" si="1"/>
        <v>1.7999999999999998</v>
      </c>
      <c r="O24" s="9">
        <f t="shared" si="2"/>
        <v>2218.8780357041633</v>
      </c>
      <c r="Q24" s="11"/>
    </row>
    <row r="25" spans="1:17" ht="27.6" x14ac:dyDescent="0.3">
      <c r="A25" s="4" t="s">
        <v>31</v>
      </c>
      <c r="B25" s="4" t="s">
        <v>31</v>
      </c>
      <c r="C25" s="4" t="str">
        <f t="shared" si="3"/>
        <v>THE STRETCH BAKING LID BUNDLE OF 3 (5X9", 8X8" &amp; 9X13")CLEAR</v>
      </c>
      <c r="D25" s="5" t="s">
        <v>194</v>
      </c>
      <c r="E25" s="5" t="s">
        <v>205</v>
      </c>
      <c r="F25" s="20" t="s">
        <v>206</v>
      </c>
      <c r="G25" s="5" t="s">
        <v>202</v>
      </c>
      <c r="H25" s="5">
        <v>810074415965</v>
      </c>
      <c r="I25" s="7">
        <v>6</v>
      </c>
      <c r="J25" s="7">
        <v>6</v>
      </c>
      <c r="K25" s="8">
        <v>1700</v>
      </c>
      <c r="L25" s="6">
        <v>24</v>
      </c>
      <c r="M25" s="10">
        <f t="shared" si="0"/>
        <v>40800</v>
      </c>
      <c r="N25" s="19">
        <f t="shared" si="1"/>
        <v>3.5999999999999996</v>
      </c>
      <c r="O25" s="9">
        <f t="shared" si="2"/>
        <v>6119.9999999999991</v>
      </c>
      <c r="Q25" s="11"/>
    </row>
    <row r="26" spans="1:17" x14ac:dyDescent="0.3">
      <c r="A26" s="4" t="s">
        <v>32</v>
      </c>
      <c r="B26" s="4" t="s">
        <v>290</v>
      </c>
      <c r="C26" s="4" t="str">
        <f t="shared" si="3"/>
        <v>THE CHEESE KNIFEKNIFE</v>
      </c>
      <c r="D26" s="5" t="s">
        <v>157</v>
      </c>
      <c r="E26" s="5" t="s">
        <v>207</v>
      </c>
      <c r="F26" s="20" t="s">
        <v>208</v>
      </c>
      <c r="G26" s="5" t="s">
        <v>207</v>
      </c>
      <c r="H26" s="5">
        <v>0</v>
      </c>
      <c r="I26" s="7">
        <v>1</v>
      </c>
      <c r="J26" s="7">
        <v>6</v>
      </c>
      <c r="K26" s="8">
        <v>1</v>
      </c>
      <c r="L26" s="6">
        <v>35</v>
      </c>
      <c r="M26" s="10">
        <f t="shared" si="0"/>
        <v>35</v>
      </c>
      <c r="N26" s="19">
        <f t="shared" si="1"/>
        <v>5.25</v>
      </c>
      <c r="O26" s="9">
        <f t="shared" si="2"/>
        <v>5.25</v>
      </c>
      <c r="Q26" s="11"/>
    </row>
    <row r="27" spans="1:17" x14ac:dyDescent="0.3">
      <c r="A27" s="4" t="s">
        <v>14</v>
      </c>
      <c r="B27" s="4" t="s">
        <v>14</v>
      </c>
      <c r="C27" s="4" t="str">
        <f t="shared" si="3"/>
        <v>HYDROPODN/A</v>
      </c>
      <c r="D27" s="5" t="s">
        <v>157</v>
      </c>
      <c r="E27" s="5" t="s">
        <v>178</v>
      </c>
      <c r="F27" s="20" t="s">
        <v>178</v>
      </c>
      <c r="G27" s="5" t="s">
        <v>160</v>
      </c>
      <c r="H27" s="5">
        <v>851533008212</v>
      </c>
      <c r="I27" s="7">
        <v>1</v>
      </c>
      <c r="J27" s="7">
        <v>6</v>
      </c>
      <c r="K27" s="8">
        <v>9049</v>
      </c>
      <c r="L27" s="6">
        <v>25</v>
      </c>
      <c r="M27" s="10">
        <f t="shared" si="0"/>
        <v>226225</v>
      </c>
      <c r="N27" s="19">
        <f t="shared" si="1"/>
        <v>3.75</v>
      </c>
      <c r="O27" s="9">
        <f t="shared" si="2"/>
        <v>33933.75</v>
      </c>
      <c r="Q27" s="11"/>
    </row>
    <row r="28" spans="1:17" x14ac:dyDescent="0.3">
      <c r="A28" s="4" t="s">
        <v>79</v>
      </c>
      <c r="B28" s="4" t="s">
        <v>14</v>
      </c>
      <c r="C28" s="4" t="str">
        <f t="shared" si="3"/>
        <v>HYDROPODN/A</v>
      </c>
      <c r="D28" s="5" t="s">
        <v>157</v>
      </c>
      <c r="E28" s="5" t="s">
        <v>178</v>
      </c>
      <c r="F28" s="20" t="s">
        <v>178</v>
      </c>
      <c r="G28" s="5" t="s">
        <v>160</v>
      </c>
      <c r="H28" s="5">
        <v>0</v>
      </c>
      <c r="I28" s="7">
        <v>1</v>
      </c>
      <c r="J28" s="7">
        <v>6</v>
      </c>
      <c r="K28" s="8">
        <v>4</v>
      </c>
      <c r="L28" s="6">
        <v>25</v>
      </c>
      <c r="M28" s="10">
        <f t="shared" si="0"/>
        <v>100</v>
      </c>
      <c r="N28" s="19">
        <f t="shared" si="1"/>
        <v>3.75</v>
      </c>
      <c r="O28" s="9">
        <f t="shared" si="2"/>
        <v>15</v>
      </c>
      <c r="Q28" s="11"/>
    </row>
    <row r="29" spans="1:17" x14ac:dyDescent="0.3">
      <c r="A29" s="4" t="s">
        <v>33</v>
      </c>
      <c r="B29" s="4" t="s">
        <v>33</v>
      </c>
      <c r="C29" s="4" t="str">
        <f t="shared" si="3"/>
        <v>COCKTAIL ICE | AMPERSANDCHARCOAL</v>
      </c>
      <c r="D29" s="5" t="s">
        <v>163</v>
      </c>
      <c r="E29" s="5" t="s">
        <v>212</v>
      </c>
      <c r="F29" s="20" t="s">
        <v>213</v>
      </c>
      <c r="G29" s="5" t="s">
        <v>188</v>
      </c>
      <c r="H29" s="5">
        <v>810074412537</v>
      </c>
      <c r="I29" s="7">
        <v>1</v>
      </c>
      <c r="J29" s="7">
        <v>6</v>
      </c>
      <c r="K29" s="8">
        <v>2458</v>
      </c>
      <c r="L29" s="6">
        <v>18</v>
      </c>
      <c r="M29" s="10">
        <f t="shared" si="0"/>
        <v>44244</v>
      </c>
      <c r="N29" s="19">
        <f t="shared" si="1"/>
        <v>2.6999999999999997</v>
      </c>
      <c r="O29" s="9">
        <f t="shared" si="2"/>
        <v>6636.5999999999995</v>
      </c>
      <c r="Q29" s="11"/>
    </row>
    <row r="30" spans="1:17" x14ac:dyDescent="0.3">
      <c r="A30" s="4" t="s">
        <v>34</v>
      </c>
      <c r="B30" s="4" t="s">
        <v>34</v>
      </c>
      <c r="C30" s="4" t="str">
        <f t="shared" si="3"/>
        <v>CUP CUBE, 4 CUBE TRAYPEAK BLUE</v>
      </c>
      <c r="D30" s="5" t="s">
        <v>163</v>
      </c>
      <c r="E30" s="5" t="s">
        <v>214</v>
      </c>
      <c r="F30" s="20" t="s">
        <v>215</v>
      </c>
      <c r="G30" s="5" t="s">
        <v>181</v>
      </c>
      <c r="H30" s="5">
        <v>850024435070</v>
      </c>
      <c r="I30" s="7">
        <v>6</v>
      </c>
      <c r="J30" s="7">
        <v>6</v>
      </c>
      <c r="K30" s="8">
        <v>675</v>
      </c>
      <c r="L30" s="6">
        <v>20</v>
      </c>
      <c r="M30" s="10">
        <f t="shared" si="0"/>
        <v>13500</v>
      </c>
      <c r="N30" s="19">
        <f t="shared" si="1"/>
        <v>3</v>
      </c>
      <c r="O30" s="9">
        <f t="shared" si="2"/>
        <v>2025</v>
      </c>
      <c r="Q30" s="11"/>
    </row>
    <row r="31" spans="1:17" x14ac:dyDescent="0.3">
      <c r="A31" s="4" t="s">
        <v>142</v>
      </c>
      <c r="B31" s="4" t="s">
        <v>142</v>
      </c>
      <c r="C31" s="4" t="str">
        <f t="shared" si="3"/>
        <v>ICE TRAY | 4 CUP CUBE | BUNDLECHARCOAL</v>
      </c>
      <c r="D31" s="5" t="s">
        <v>163</v>
      </c>
      <c r="E31" s="5" t="s">
        <v>272</v>
      </c>
      <c r="F31" s="20" t="s">
        <v>272</v>
      </c>
      <c r="G31" s="5" t="s">
        <v>188</v>
      </c>
      <c r="H31" s="5">
        <v>859644007308</v>
      </c>
      <c r="I31" s="7">
        <v>1</v>
      </c>
      <c r="J31" s="7">
        <v>1</v>
      </c>
      <c r="K31" s="8">
        <v>8</v>
      </c>
      <c r="L31" s="6">
        <v>36</v>
      </c>
      <c r="M31" s="10">
        <f t="shared" si="0"/>
        <v>288</v>
      </c>
      <c r="N31" s="19">
        <f t="shared" si="1"/>
        <v>5.3999999999999995</v>
      </c>
      <c r="O31" s="9">
        <f t="shared" si="2"/>
        <v>43.199999999999996</v>
      </c>
      <c r="Q31" s="11"/>
    </row>
    <row r="32" spans="1:17" x14ac:dyDescent="0.3">
      <c r="A32" s="4" t="s">
        <v>134</v>
      </c>
      <c r="B32" s="4" t="s">
        <v>134</v>
      </c>
      <c r="C32" s="4" t="str">
        <f t="shared" si="3"/>
        <v>ICE TRAY | 4 CUP CUBE | BUNDLERED</v>
      </c>
      <c r="D32" s="5" t="s">
        <v>163</v>
      </c>
      <c r="E32" s="5" t="s">
        <v>272</v>
      </c>
      <c r="F32" s="20" t="s">
        <v>272</v>
      </c>
      <c r="G32" s="5" t="s">
        <v>238</v>
      </c>
      <c r="H32" s="5">
        <v>810074413763</v>
      </c>
      <c r="I32" s="7">
        <v>1</v>
      </c>
      <c r="J32" s="7">
        <v>1</v>
      </c>
      <c r="K32" s="8">
        <v>38</v>
      </c>
      <c r="L32" s="6">
        <v>36</v>
      </c>
      <c r="M32" s="10">
        <f t="shared" si="0"/>
        <v>1368</v>
      </c>
      <c r="N32" s="19">
        <f t="shared" si="1"/>
        <v>5.3999999999999995</v>
      </c>
      <c r="O32" s="9">
        <f t="shared" si="2"/>
        <v>205.2</v>
      </c>
      <c r="Q32" s="11"/>
    </row>
    <row r="33" spans="1:17" x14ac:dyDescent="0.3">
      <c r="A33" s="4" t="s">
        <v>35</v>
      </c>
      <c r="B33" s="4" t="s">
        <v>35</v>
      </c>
      <c r="C33" s="4" t="str">
        <f t="shared" si="3"/>
        <v>CUP CUBE, 6 CUBE TRAYPEAK BLUE</v>
      </c>
      <c r="D33" s="5" t="s">
        <v>163</v>
      </c>
      <c r="E33" s="5" t="s">
        <v>214</v>
      </c>
      <c r="F33" s="20" t="s">
        <v>216</v>
      </c>
      <c r="G33" s="5" t="s">
        <v>181</v>
      </c>
      <c r="H33" s="5">
        <v>850024435063</v>
      </c>
      <c r="I33" s="7">
        <v>6</v>
      </c>
      <c r="J33" s="7">
        <v>6</v>
      </c>
      <c r="K33" s="8">
        <v>3725</v>
      </c>
      <c r="L33" s="6">
        <v>25</v>
      </c>
      <c r="M33" s="10">
        <f t="shared" si="0"/>
        <v>93125</v>
      </c>
      <c r="N33" s="19">
        <f t="shared" si="1"/>
        <v>3.75</v>
      </c>
      <c r="O33" s="9">
        <f t="shared" si="2"/>
        <v>13968.75</v>
      </c>
      <c r="Q33" s="11"/>
    </row>
    <row r="34" spans="1:17" x14ac:dyDescent="0.3">
      <c r="A34" s="4" t="s">
        <v>80</v>
      </c>
      <c r="B34" s="4" t="s">
        <v>35</v>
      </c>
      <c r="C34" s="4" t="str">
        <f t="shared" si="3"/>
        <v>CUP CUBE, 6 CUBE TRAYBLUSH</v>
      </c>
      <c r="D34" s="5" t="s">
        <v>163</v>
      </c>
      <c r="E34" s="5" t="s">
        <v>247</v>
      </c>
      <c r="F34" s="20" t="s">
        <v>216</v>
      </c>
      <c r="G34" s="5" t="s">
        <v>170</v>
      </c>
      <c r="H34" s="5">
        <v>0</v>
      </c>
      <c r="I34" s="7">
        <v>1</v>
      </c>
      <c r="J34" s="7">
        <v>6</v>
      </c>
      <c r="K34" s="8">
        <v>10</v>
      </c>
      <c r="L34" s="6">
        <v>25</v>
      </c>
      <c r="M34" s="10">
        <f t="shared" si="0"/>
        <v>250</v>
      </c>
      <c r="N34" s="19">
        <f t="shared" si="1"/>
        <v>3.75</v>
      </c>
      <c r="O34" s="9">
        <f t="shared" si="2"/>
        <v>37.5</v>
      </c>
      <c r="Q34" s="11"/>
    </row>
    <row r="35" spans="1:17" x14ac:dyDescent="0.3">
      <c r="A35" s="4" t="s">
        <v>36</v>
      </c>
      <c r="B35" s="4" t="s">
        <v>36</v>
      </c>
      <c r="C35" s="4" t="str">
        <f t="shared" si="3"/>
        <v>CUP CUBE, 6 CUBE TRAYCHARCOAL</v>
      </c>
      <c r="D35" s="5" t="s">
        <v>163</v>
      </c>
      <c r="E35" s="5" t="s">
        <v>214</v>
      </c>
      <c r="F35" s="20" t="s">
        <v>216</v>
      </c>
      <c r="G35" s="5" t="s">
        <v>188</v>
      </c>
      <c r="H35" s="5">
        <v>850024435001</v>
      </c>
      <c r="I35" s="7">
        <v>6</v>
      </c>
      <c r="J35" s="7">
        <v>6</v>
      </c>
      <c r="K35" s="8">
        <v>214</v>
      </c>
      <c r="L35" s="6">
        <v>25</v>
      </c>
      <c r="M35" s="10">
        <f t="shared" si="0"/>
        <v>5350</v>
      </c>
      <c r="N35" s="19">
        <f t="shared" si="1"/>
        <v>3.75</v>
      </c>
      <c r="O35" s="9">
        <f t="shared" si="2"/>
        <v>802.5</v>
      </c>
      <c r="Q35" s="11"/>
    </row>
    <row r="36" spans="1:17" x14ac:dyDescent="0.3">
      <c r="A36" s="4" t="s">
        <v>81</v>
      </c>
      <c r="B36" s="4" t="s">
        <v>36</v>
      </c>
      <c r="C36" s="4" t="str">
        <f t="shared" si="3"/>
        <v>CUP CUBE, 6 CUBE TRAYCHARCOAL</v>
      </c>
      <c r="D36" s="5" t="s">
        <v>163</v>
      </c>
      <c r="E36" s="5" t="s">
        <v>247</v>
      </c>
      <c r="F36" s="20" t="s">
        <v>216</v>
      </c>
      <c r="G36" s="5" t="s">
        <v>188</v>
      </c>
      <c r="H36" s="5">
        <v>0</v>
      </c>
      <c r="I36" s="7">
        <v>1</v>
      </c>
      <c r="J36" s="7">
        <v>6</v>
      </c>
      <c r="K36" s="8">
        <v>1</v>
      </c>
      <c r="L36" s="6">
        <v>25</v>
      </c>
      <c r="M36" s="10">
        <f t="shared" si="0"/>
        <v>25</v>
      </c>
      <c r="N36" s="19">
        <f t="shared" si="1"/>
        <v>3.75</v>
      </c>
      <c r="O36" s="9">
        <f t="shared" si="2"/>
        <v>3.75</v>
      </c>
      <c r="Q36" s="11"/>
    </row>
    <row r="37" spans="1:17" x14ac:dyDescent="0.3">
      <c r="A37" s="4" t="s">
        <v>135</v>
      </c>
      <c r="B37" s="4" t="s">
        <v>291</v>
      </c>
      <c r="C37" s="4" t="str">
        <f t="shared" si="3"/>
        <v>CLEAR ICE MOLDCHARCOAL</v>
      </c>
      <c r="D37" s="5" t="s">
        <v>163</v>
      </c>
      <c r="E37" s="5" t="s">
        <v>273</v>
      </c>
      <c r="F37" s="20" t="s">
        <v>274</v>
      </c>
      <c r="G37" s="5" t="s">
        <v>188</v>
      </c>
      <c r="H37" s="5">
        <v>0</v>
      </c>
      <c r="I37" s="7">
        <v>1</v>
      </c>
      <c r="J37" s="7">
        <v>6</v>
      </c>
      <c r="K37" s="8">
        <v>2</v>
      </c>
      <c r="L37" s="6">
        <v>35</v>
      </c>
      <c r="M37" s="10">
        <f t="shared" si="0"/>
        <v>70</v>
      </c>
      <c r="N37" s="19">
        <f t="shared" si="1"/>
        <v>5.25</v>
      </c>
      <c r="O37" s="9">
        <f t="shared" si="2"/>
        <v>10.5</v>
      </c>
      <c r="Q37" s="11"/>
    </row>
    <row r="38" spans="1:17" x14ac:dyDescent="0.3">
      <c r="A38" s="4" t="s">
        <v>11</v>
      </c>
      <c r="B38" s="4" t="s">
        <v>292</v>
      </c>
      <c r="C38" s="4" t="str">
        <f t="shared" si="3"/>
        <v>CRUSHED ICE TRAYBLUSH</v>
      </c>
      <c r="D38" s="5" t="s">
        <v>163</v>
      </c>
      <c r="E38" s="5" t="s">
        <v>168</v>
      </c>
      <c r="F38" s="20" t="s">
        <v>169</v>
      </c>
      <c r="G38" s="5" t="s">
        <v>170</v>
      </c>
      <c r="H38" s="5">
        <v>0</v>
      </c>
      <c r="I38" s="7">
        <v>1</v>
      </c>
      <c r="J38" s="7">
        <v>6</v>
      </c>
      <c r="K38" s="8">
        <v>4</v>
      </c>
      <c r="L38" s="6">
        <v>14</v>
      </c>
      <c r="M38" s="10">
        <f t="shared" ref="M38:M69" si="4">$K38*L38</f>
        <v>56</v>
      </c>
      <c r="N38" s="19">
        <f t="shared" ref="N38:N69" si="5">L38*15%</f>
        <v>2.1</v>
      </c>
      <c r="O38" s="9">
        <f t="shared" ref="O38:O69" si="6">N38*K38</f>
        <v>8.4</v>
      </c>
      <c r="Q38" s="11"/>
    </row>
    <row r="39" spans="1:17" x14ac:dyDescent="0.3">
      <c r="A39" s="4" t="s">
        <v>82</v>
      </c>
      <c r="B39" s="4" t="s">
        <v>293</v>
      </c>
      <c r="C39" s="4" t="str">
        <f t="shared" si="3"/>
        <v>CRUSHED ICE TRAYCHARCOAL</v>
      </c>
      <c r="D39" s="5" t="s">
        <v>163</v>
      </c>
      <c r="E39" s="5" t="s">
        <v>168</v>
      </c>
      <c r="F39" s="20" t="s">
        <v>169</v>
      </c>
      <c r="G39" s="5" t="s">
        <v>188</v>
      </c>
      <c r="H39" s="5">
        <v>0</v>
      </c>
      <c r="I39" s="7">
        <v>1</v>
      </c>
      <c r="J39" s="7">
        <v>6</v>
      </c>
      <c r="K39" s="8">
        <v>1</v>
      </c>
      <c r="L39" s="6">
        <v>14</v>
      </c>
      <c r="M39" s="10">
        <f t="shared" si="4"/>
        <v>14</v>
      </c>
      <c r="N39" s="19">
        <f t="shared" si="5"/>
        <v>2.1</v>
      </c>
      <c r="O39" s="9">
        <f t="shared" si="6"/>
        <v>2.1</v>
      </c>
      <c r="Q39" s="11"/>
    </row>
    <row r="40" spans="1:17" x14ac:dyDescent="0.3">
      <c r="A40" s="4" t="s">
        <v>83</v>
      </c>
      <c r="B40" s="4" t="s">
        <v>294</v>
      </c>
      <c r="C40" s="4" t="str">
        <f t="shared" si="3"/>
        <v>CRUSHED ICE TRAYBLACK MARBLE</v>
      </c>
      <c r="D40" s="5" t="s">
        <v>163</v>
      </c>
      <c r="E40" s="5" t="s">
        <v>168</v>
      </c>
      <c r="F40" s="20" t="s">
        <v>169</v>
      </c>
      <c r="G40" s="5" t="s">
        <v>248</v>
      </c>
      <c r="H40" s="5">
        <v>0</v>
      </c>
      <c r="I40" s="7">
        <v>1</v>
      </c>
      <c r="J40" s="7">
        <v>6</v>
      </c>
      <c r="K40" s="8">
        <v>4</v>
      </c>
      <c r="L40" s="6">
        <v>14</v>
      </c>
      <c r="M40" s="10">
        <f t="shared" si="4"/>
        <v>56</v>
      </c>
      <c r="N40" s="19">
        <f t="shared" si="5"/>
        <v>2.1</v>
      </c>
      <c r="O40" s="9">
        <f t="shared" si="6"/>
        <v>8.4</v>
      </c>
      <c r="Q40" s="11"/>
    </row>
    <row r="41" spans="1:17" x14ac:dyDescent="0.3">
      <c r="A41" s="4" t="s">
        <v>84</v>
      </c>
      <c r="B41" s="4" t="s">
        <v>295</v>
      </c>
      <c r="C41" s="4" t="str">
        <f t="shared" si="3"/>
        <v>CRUSHED ICE TRAYWHITE MARBLE</v>
      </c>
      <c r="D41" s="5" t="s">
        <v>163</v>
      </c>
      <c r="E41" s="5" t="s">
        <v>168</v>
      </c>
      <c r="F41" s="20" t="s">
        <v>169</v>
      </c>
      <c r="G41" s="5" t="s">
        <v>166</v>
      </c>
      <c r="H41" s="5">
        <v>0</v>
      </c>
      <c r="I41" s="7">
        <v>1</v>
      </c>
      <c r="J41" s="7">
        <v>6</v>
      </c>
      <c r="K41" s="8">
        <v>1</v>
      </c>
      <c r="L41" s="6">
        <v>14</v>
      </c>
      <c r="M41" s="10">
        <f t="shared" si="4"/>
        <v>14</v>
      </c>
      <c r="N41" s="19">
        <f t="shared" si="5"/>
        <v>2.1</v>
      </c>
      <c r="O41" s="9">
        <f t="shared" si="6"/>
        <v>2.1</v>
      </c>
      <c r="Q41" s="11"/>
    </row>
    <row r="42" spans="1:17" x14ac:dyDescent="0.3">
      <c r="A42" s="4" t="s">
        <v>37</v>
      </c>
      <c r="B42" s="4" t="s">
        <v>37</v>
      </c>
      <c r="C42" s="4" t="str">
        <f t="shared" si="3"/>
        <v>COCKTAIL ICE | PRISMCHARCOAL</v>
      </c>
      <c r="D42" s="5" t="s">
        <v>163</v>
      </c>
      <c r="E42" s="5" t="s">
        <v>212</v>
      </c>
      <c r="F42" s="20" t="s">
        <v>217</v>
      </c>
      <c r="G42" s="5" t="s">
        <v>188</v>
      </c>
      <c r="H42" s="5">
        <v>810074412742</v>
      </c>
      <c r="I42" s="7">
        <v>6</v>
      </c>
      <c r="J42" s="7">
        <v>6</v>
      </c>
      <c r="K42" s="8">
        <v>997.07899497506469</v>
      </c>
      <c r="L42" s="6">
        <v>15</v>
      </c>
      <c r="M42" s="10">
        <f t="shared" si="4"/>
        <v>14956.18492462597</v>
      </c>
      <c r="N42" s="19">
        <f t="shared" si="5"/>
        <v>2.25</v>
      </c>
      <c r="O42" s="9">
        <f t="shared" si="6"/>
        <v>2243.4277386938957</v>
      </c>
      <c r="Q42" s="11"/>
    </row>
    <row r="43" spans="1:17" x14ac:dyDescent="0.3">
      <c r="A43" s="4" t="s">
        <v>85</v>
      </c>
      <c r="B43" s="4" t="s">
        <v>296</v>
      </c>
      <c r="C43" s="4" t="str">
        <f t="shared" si="3"/>
        <v>EVERYDAY ICE TRAYBLACK</v>
      </c>
      <c r="D43" s="5" t="s">
        <v>163</v>
      </c>
      <c r="E43" s="5" t="s">
        <v>164</v>
      </c>
      <c r="F43" s="20" t="s">
        <v>165</v>
      </c>
      <c r="G43" s="5" t="s">
        <v>249</v>
      </c>
      <c r="H43" s="5">
        <v>0</v>
      </c>
      <c r="I43" s="7">
        <v>1</v>
      </c>
      <c r="J43" s="7">
        <v>6</v>
      </c>
      <c r="K43" s="8">
        <v>53</v>
      </c>
      <c r="L43" s="6">
        <v>14</v>
      </c>
      <c r="M43" s="10">
        <f t="shared" si="4"/>
        <v>742</v>
      </c>
      <c r="N43" s="19">
        <f t="shared" si="5"/>
        <v>2.1</v>
      </c>
      <c r="O43" s="9">
        <f t="shared" si="6"/>
        <v>111.30000000000001</v>
      </c>
      <c r="Q43" s="11"/>
    </row>
    <row r="44" spans="1:17" x14ac:dyDescent="0.3">
      <c r="A44" s="4" t="s">
        <v>86</v>
      </c>
      <c r="B44" s="4" t="s">
        <v>297</v>
      </c>
      <c r="C44" s="4" t="str">
        <f t="shared" si="3"/>
        <v>EVERYDAY ICE TRAYPEAK BLUE</v>
      </c>
      <c r="D44" s="5" t="s">
        <v>163</v>
      </c>
      <c r="E44" s="5" t="s">
        <v>164</v>
      </c>
      <c r="F44" s="20" t="s">
        <v>165</v>
      </c>
      <c r="G44" s="5" t="s">
        <v>181</v>
      </c>
      <c r="H44" s="5">
        <v>0</v>
      </c>
      <c r="I44" s="7">
        <v>1</v>
      </c>
      <c r="J44" s="7">
        <v>6</v>
      </c>
      <c r="K44" s="8">
        <v>2</v>
      </c>
      <c r="L44" s="6">
        <v>16</v>
      </c>
      <c r="M44" s="10">
        <f t="shared" si="4"/>
        <v>32</v>
      </c>
      <c r="N44" s="19">
        <f t="shared" si="5"/>
        <v>2.4</v>
      </c>
      <c r="O44" s="9">
        <f t="shared" si="6"/>
        <v>4.8</v>
      </c>
      <c r="Q44" s="11"/>
    </row>
    <row r="45" spans="1:17" x14ac:dyDescent="0.3">
      <c r="A45" s="4" t="s">
        <v>136</v>
      </c>
      <c r="B45" s="4" t="s">
        <v>298</v>
      </c>
      <c r="C45" s="4" t="str">
        <f t="shared" si="3"/>
        <v>EVERYDAY ICE TRAYCHARCOAL</v>
      </c>
      <c r="D45" s="5" t="s">
        <v>163</v>
      </c>
      <c r="E45" s="5" t="s">
        <v>164</v>
      </c>
      <c r="F45" s="20" t="s">
        <v>165</v>
      </c>
      <c r="G45" s="5" t="s">
        <v>188</v>
      </c>
      <c r="H45" s="5">
        <v>0</v>
      </c>
      <c r="I45" s="7">
        <v>1</v>
      </c>
      <c r="J45" s="7">
        <v>6</v>
      </c>
      <c r="K45" s="8">
        <v>1</v>
      </c>
      <c r="L45" s="6">
        <v>16</v>
      </c>
      <c r="M45" s="10">
        <f t="shared" si="4"/>
        <v>16</v>
      </c>
      <c r="N45" s="19">
        <f t="shared" si="5"/>
        <v>2.4</v>
      </c>
      <c r="O45" s="9">
        <f t="shared" si="6"/>
        <v>2.4</v>
      </c>
      <c r="Q45" s="11"/>
    </row>
    <row r="46" spans="1:17" x14ac:dyDescent="0.3">
      <c r="A46" s="4" t="s">
        <v>10</v>
      </c>
      <c r="B46" s="4" t="s">
        <v>10</v>
      </c>
      <c r="C46" s="4" t="str">
        <f t="shared" si="3"/>
        <v>EVERYDAY ICE TRAYWHITE MARBLE</v>
      </c>
      <c r="D46" s="5" t="s">
        <v>163</v>
      </c>
      <c r="E46" s="5" t="s">
        <v>164</v>
      </c>
      <c r="F46" s="20" t="s">
        <v>165</v>
      </c>
      <c r="G46" s="5" t="s">
        <v>166</v>
      </c>
      <c r="H46" s="5">
        <v>853334007548</v>
      </c>
      <c r="I46" s="7">
        <v>1</v>
      </c>
      <c r="J46" s="7">
        <v>6</v>
      </c>
      <c r="K46" s="8">
        <v>6</v>
      </c>
      <c r="L46" s="6">
        <v>14</v>
      </c>
      <c r="M46" s="10">
        <f t="shared" si="4"/>
        <v>84</v>
      </c>
      <c r="N46" s="19">
        <f t="shared" si="5"/>
        <v>2.1</v>
      </c>
      <c r="O46" s="9">
        <f t="shared" si="6"/>
        <v>12.600000000000001</v>
      </c>
      <c r="Q46" s="11"/>
    </row>
    <row r="47" spans="1:17" x14ac:dyDescent="0.3">
      <c r="A47" s="4" t="s">
        <v>87</v>
      </c>
      <c r="B47" s="4" t="s">
        <v>299</v>
      </c>
      <c r="C47" s="4" t="str">
        <f t="shared" si="3"/>
        <v>EVERYDAY ICE TRAYWHITE SPECKLED</v>
      </c>
      <c r="D47" s="5" t="s">
        <v>163</v>
      </c>
      <c r="E47" s="5" t="s">
        <v>164</v>
      </c>
      <c r="F47" s="20" t="s">
        <v>165</v>
      </c>
      <c r="G47" s="5" t="s">
        <v>250</v>
      </c>
      <c r="H47" s="5">
        <v>0</v>
      </c>
      <c r="I47" s="7">
        <v>1</v>
      </c>
      <c r="J47" s="7">
        <v>6</v>
      </c>
      <c r="K47" s="8">
        <v>4</v>
      </c>
      <c r="L47" s="6">
        <v>16</v>
      </c>
      <c r="M47" s="10">
        <f t="shared" si="4"/>
        <v>64</v>
      </c>
      <c r="N47" s="19">
        <f t="shared" si="5"/>
        <v>2.4</v>
      </c>
      <c r="O47" s="9">
        <f t="shared" si="6"/>
        <v>9.6</v>
      </c>
      <c r="Q47" s="11"/>
    </row>
    <row r="48" spans="1:17" x14ac:dyDescent="0.3">
      <c r="A48" s="4" t="s">
        <v>38</v>
      </c>
      <c r="B48" s="4" t="s">
        <v>38</v>
      </c>
      <c r="C48" s="4" t="str">
        <f t="shared" si="3"/>
        <v>COCKTAIL ICE | CRYSTALCHARCOAL</v>
      </c>
      <c r="D48" s="5" t="s">
        <v>163</v>
      </c>
      <c r="E48" s="5" t="s">
        <v>212</v>
      </c>
      <c r="F48" s="20" t="s">
        <v>218</v>
      </c>
      <c r="G48" s="5" t="s">
        <v>188</v>
      </c>
      <c r="H48" s="5">
        <v>810074412759</v>
      </c>
      <c r="I48" s="7">
        <v>6</v>
      </c>
      <c r="J48" s="7">
        <v>6</v>
      </c>
      <c r="K48" s="8">
        <v>571</v>
      </c>
      <c r="L48" s="6">
        <v>20</v>
      </c>
      <c r="M48" s="10">
        <f t="shared" si="4"/>
        <v>11420</v>
      </c>
      <c r="N48" s="19">
        <f t="shared" si="5"/>
        <v>3</v>
      </c>
      <c r="O48" s="9">
        <f t="shared" si="6"/>
        <v>1713</v>
      </c>
      <c r="Q48" s="11"/>
    </row>
    <row r="49" spans="1:17" x14ac:dyDescent="0.3">
      <c r="A49" s="4" t="s">
        <v>39</v>
      </c>
      <c r="B49" s="4" t="s">
        <v>39</v>
      </c>
      <c r="C49" s="4" t="str">
        <f t="shared" si="3"/>
        <v>COCKTAIL ICE | HATCHEDCHARCOAL</v>
      </c>
      <c r="D49" s="5" t="s">
        <v>163</v>
      </c>
      <c r="E49" s="5" t="s">
        <v>212</v>
      </c>
      <c r="F49" s="20" t="s">
        <v>219</v>
      </c>
      <c r="G49" s="5" t="s">
        <v>188</v>
      </c>
      <c r="H49" s="5">
        <v>810074412513</v>
      </c>
      <c r="I49" s="7">
        <v>1</v>
      </c>
      <c r="J49" s="7">
        <v>6</v>
      </c>
      <c r="K49" s="8">
        <v>1262</v>
      </c>
      <c r="L49" s="6">
        <v>18</v>
      </c>
      <c r="M49" s="10">
        <f t="shared" si="4"/>
        <v>22716</v>
      </c>
      <c r="N49" s="19">
        <f t="shared" si="5"/>
        <v>2.6999999999999997</v>
      </c>
      <c r="O49" s="9">
        <f t="shared" si="6"/>
        <v>3407.3999999999996</v>
      </c>
      <c r="Q49" s="11"/>
    </row>
    <row r="50" spans="1:17" x14ac:dyDescent="0.3">
      <c r="A50" s="4" t="s">
        <v>40</v>
      </c>
      <c r="B50" s="4" t="s">
        <v>40</v>
      </c>
      <c r="C50" s="4" t="str">
        <f t="shared" si="3"/>
        <v>ICE BOXCHARCOAL</v>
      </c>
      <c r="D50" s="5" t="s">
        <v>163</v>
      </c>
      <c r="E50" s="5" t="s">
        <v>220</v>
      </c>
      <c r="F50" s="20" t="s">
        <v>221</v>
      </c>
      <c r="G50" s="5" t="s">
        <v>188</v>
      </c>
      <c r="H50" s="5">
        <v>850024435322</v>
      </c>
      <c r="I50" s="7">
        <v>1</v>
      </c>
      <c r="J50" s="7">
        <v>6</v>
      </c>
      <c r="K50" s="8">
        <v>1752</v>
      </c>
      <c r="L50" s="6">
        <v>25</v>
      </c>
      <c r="M50" s="10">
        <f t="shared" si="4"/>
        <v>43800</v>
      </c>
      <c r="N50" s="19">
        <f t="shared" si="5"/>
        <v>3.75</v>
      </c>
      <c r="O50" s="9">
        <f t="shared" si="6"/>
        <v>6570</v>
      </c>
      <c r="Q50" s="11"/>
    </row>
    <row r="51" spans="1:17" x14ac:dyDescent="0.3">
      <c r="A51" s="4" t="s">
        <v>88</v>
      </c>
      <c r="B51" s="4" t="s">
        <v>40</v>
      </c>
      <c r="C51" s="4" t="str">
        <f t="shared" si="3"/>
        <v>ICE BOXCHARCOAL</v>
      </c>
      <c r="D51" s="5" t="s">
        <v>163</v>
      </c>
      <c r="E51" s="5" t="s">
        <v>221</v>
      </c>
      <c r="F51" s="20" t="s">
        <v>221</v>
      </c>
      <c r="G51" s="5" t="s">
        <v>188</v>
      </c>
      <c r="H51" s="5">
        <v>0</v>
      </c>
      <c r="I51" s="7">
        <v>1</v>
      </c>
      <c r="J51" s="7">
        <v>6</v>
      </c>
      <c r="K51" s="8">
        <v>2</v>
      </c>
      <c r="L51" s="6">
        <v>25</v>
      </c>
      <c r="M51" s="10">
        <f t="shared" si="4"/>
        <v>50</v>
      </c>
      <c r="N51" s="19">
        <f t="shared" si="5"/>
        <v>3.75</v>
      </c>
      <c r="O51" s="9">
        <f t="shared" si="6"/>
        <v>7.5</v>
      </c>
      <c r="Q51" s="11"/>
    </row>
    <row r="52" spans="1:17" x14ac:dyDescent="0.3">
      <c r="A52" s="4" t="s">
        <v>41</v>
      </c>
      <c r="B52" s="4" t="s">
        <v>41</v>
      </c>
      <c r="C52" s="4" t="str">
        <f t="shared" si="3"/>
        <v>COCKTAIL ICE | JACKCHARCOAL</v>
      </c>
      <c r="D52" s="5" t="s">
        <v>163</v>
      </c>
      <c r="E52" s="5" t="s">
        <v>212</v>
      </c>
      <c r="F52" s="20" t="s">
        <v>222</v>
      </c>
      <c r="G52" s="5" t="s">
        <v>188</v>
      </c>
      <c r="H52" s="5">
        <v>810074412520</v>
      </c>
      <c r="I52" s="7">
        <v>1</v>
      </c>
      <c r="J52" s="7">
        <v>6</v>
      </c>
      <c r="K52" s="8">
        <v>1725</v>
      </c>
      <c r="L52" s="6">
        <v>18</v>
      </c>
      <c r="M52" s="10">
        <f t="shared" si="4"/>
        <v>31050</v>
      </c>
      <c r="N52" s="19">
        <f t="shared" si="5"/>
        <v>2.6999999999999997</v>
      </c>
      <c r="O52" s="9">
        <f t="shared" si="6"/>
        <v>4657.4999999999991</v>
      </c>
      <c r="Q52" s="11"/>
    </row>
    <row r="53" spans="1:17" x14ac:dyDescent="0.3">
      <c r="A53" s="4" t="s">
        <v>137</v>
      </c>
      <c r="B53" s="4" t="s">
        <v>300</v>
      </c>
      <c r="C53" s="4" t="str">
        <f t="shared" si="3"/>
        <v>ICE TRAY | XLBLUSH</v>
      </c>
      <c r="D53" s="5" t="s">
        <v>163</v>
      </c>
      <c r="E53" s="5" t="s">
        <v>275</v>
      </c>
      <c r="F53" s="20" t="s">
        <v>275</v>
      </c>
      <c r="G53" s="5" t="s">
        <v>170</v>
      </c>
      <c r="H53" s="5">
        <v>0</v>
      </c>
      <c r="I53" s="7">
        <v>1</v>
      </c>
      <c r="J53" s="7">
        <v>6</v>
      </c>
      <c r="K53" s="8">
        <v>1</v>
      </c>
      <c r="L53" s="6">
        <v>16</v>
      </c>
      <c r="M53" s="10">
        <f t="shared" si="4"/>
        <v>16</v>
      </c>
      <c r="N53" s="19">
        <f t="shared" si="5"/>
        <v>2.4</v>
      </c>
      <c r="O53" s="9">
        <f t="shared" si="6"/>
        <v>2.4</v>
      </c>
      <c r="Q53" s="11"/>
    </row>
    <row r="54" spans="1:17" x14ac:dyDescent="0.3">
      <c r="A54" s="4" t="s">
        <v>138</v>
      </c>
      <c r="B54" s="4" t="s">
        <v>301</v>
      </c>
      <c r="C54" s="4" t="str">
        <f t="shared" si="3"/>
        <v>ICE TRAY | XLOPEN BOX</v>
      </c>
      <c r="D54" s="5" t="s">
        <v>163</v>
      </c>
      <c r="E54" s="5" t="s">
        <v>275</v>
      </c>
      <c r="F54" s="20" t="s">
        <v>275</v>
      </c>
      <c r="G54" s="5" t="s">
        <v>167</v>
      </c>
      <c r="H54" s="5">
        <v>0</v>
      </c>
      <c r="I54" s="7">
        <v>1</v>
      </c>
      <c r="J54" s="7">
        <v>6</v>
      </c>
      <c r="K54" s="8">
        <v>2</v>
      </c>
      <c r="L54" s="6">
        <v>16</v>
      </c>
      <c r="M54" s="10">
        <f t="shared" si="4"/>
        <v>32</v>
      </c>
      <c r="N54" s="19">
        <f t="shared" si="5"/>
        <v>2.4</v>
      </c>
      <c r="O54" s="9">
        <f t="shared" si="6"/>
        <v>4.8</v>
      </c>
      <c r="Q54" s="11"/>
    </row>
    <row r="55" spans="1:17" x14ac:dyDescent="0.3">
      <c r="A55" s="4" t="s">
        <v>12</v>
      </c>
      <c r="B55" s="4" t="s">
        <v>12</v>
      </c>
      <c r="C55" s="4" t="str">
        <f t="shared" si="3"/>
        <v>EXTRA LARGE ICE CUBE TRAYWHITE</v>
      </c>
      <c r="D55" s="5" t="s">
        <v>163</v>
      </c>
      <c r="E55" s="5" t="s">
        <v>171</v>
      </c>
      <c r="F55" s="20" t="s">
        <v>172</v>
      </c>
      <c r="G55" s="5" t="s">
        <v>173</v>
      </c>
      <c r="H55" s="5">
        <v>856334006184</v>
      </c>
      <c r="I55" s="7">
        <v>1</v>
      </c>
      <c r="J55" s="7">
        <v>6</v>
      </c>
      <c r="K55" s="8">
        <v>4</v>
      </c>
      <c r="L55" s="6">
        <v>16</v>
      </c>
      <c r="M55" s="10">
        <f t="shared" si="4"/>
        <v>64</v>
      </c>
      <c r="N55" s="19">
        <f t="shared" si="5"/>
        <v>2.4</v>
      </c>
      <c r="O55" s="9">
        <f t="shared" si="6"/>
        <v>9.6</v>
      </c>
      <c r="Q55" s="11"/>
    </row>
    <row r="56" spans="1:17" x14ac:dyDescent="0.3">
      <c r="A56" s="4" t="s">
        <v>42</v>
      </c>
      <c r="B56" s="4" t="s">
        <v>42</v>
      </c>
      <c r="C56" s="4" t="str">
        <f t="shared" si="3"/>
        <v>COCKTAIL ICE | LOOPCHARCOAL</v>
      </c>
      <c r="D56" s="5" t="s">
        <v>163</v>
      </c>
      <c r="E56" s="5" t="s">
        <v>212</v>
      </c>
      <c r="F56" s="20" t="s">
        <v>223</v>
      </c>
      <c r="G56" s="5" t="s">
        <v>188</v>
      </c>
      <c r="H56" s="5">
        <v>810074412551</v>
      </c>
      <c r="I56" s="7">
        <v>1</v>
      </c>
      <c r="J56" s="7">
        <v>6</v>
      </c>
      <c r="K56" s="8">
        <v>6075</v>
      </c>
      <c r="L56" s="6">
        <v>18</v>
      </c>
      <c r="M56" s="10">
        <f t="shared" si="4"/>
        <v>109350</v>
      </c>
      <c r="N56" s="19">
        <f t="shared" si="5"/>
        <v>2.6999999999999997</v>
      </c>
      <c r="O56" s="9">
        <f t="shared" si="6"/>
        <v>16402.5</v>
      </c>
      <c r="Q56" s="11"/>
    </row>
    <row r="57" spans="1:17" x14ac:dyDescent="0.3">
      <c r="A57" s="4" t="s">
        <v>89</v>
      </c>
      <c r="B57" s="4" t="s">
        <v>302</v>
      </c>
      <c r="C57" s="4" t="str">
        <f t="shared" si="3"/>
        <v>SPHERE ICE TRAYPEAK BLUE</v>
      </c>
      <c r="D57" s="5" t="s">
        <v>163</v>
      </c>
      <c r="E57" s="5" t="s">
        <v>251</v>
      </c>
      <c r="F57" s="20" t="s">
        <v>252</v>
      </c>
      <c r="G57" s="5" t="s">
        <v>181</v>
      </c>
      <c r="H57" s="5">
        <v>0</v>
      </c>
      <c r="I57" s="7">
        <v>1</v>
      </c>
      <c r="J57" s="7">
        <v>6</v>
      </c>
      <c r="K57" s="8">
        <v>5</v>
      </c>
      <c r="L57" s="6">
        <v>18</v>
      </c>
      <c r="M57" s="10">
        <f t="shared" si="4"/>
        <v>90</v>
      </c>
      <c r="N57" s="19">
        <f t="shared" si="5"/>
        <v>2.6999999999999997</v>
      </c>
      <c r="O57" s="9">
        <f t="shared" si="6"/>
        <v>13.499999999999998</v>
      </c>
      <c r="Q57" s="11"/>
    </row>
    <row r="58" spans="1:17" x14ac:dyDescent="0.3">
      <c r="A58" s="4" t="s">
        <v>18</v>
      </c>
      <c r="B58" s="4" t="s">
        <v>18</v>
      </c>
      <c r="C58" s="4" t="str">
        <f t="shared" si="3"/>
        <v>SPHERE ICE MOLD - CHARCOALCHARCOAL</v>
      </c>
      <c r="D58" s="5" t="s">
        <v>163</v>
      </c>
      <c r="E58" s="5" t="s">
        <v>186</v>
      </c>
      <c r="F58" s="20" t="s">
        <v>187</v>
      </c>
      <c r="G58" s="5" t="s">
        <v>188</v>
      </c>
      <c r="H58" s="5">
        <v>856334006399</v>
      </c>
      <c r="I58" s="7">
        <v>1</v>
      </c>
      <c r="J58" s="7">
        <v>6</v>
      </c>
      <c r="K58" s="8">
        <v>52</v>
      </c>
      <c r="L58" s="6">
        <v>17</v>
      </c>
      <c r="M58" s="10">
        <f t="shared" si="4"/>
        <v>884</v>
      </c>
      <c r="N58" s="19">
        <f t="shared" si="5"/>
        <v>2.5499999999999998</v>
      </c>
      <c r="O58" s="9">
        <f t="shared" si="6"/>
        <v>132.6</v>
      </c>
      <c r="Q58" s="11"/>
    </row>
    <row r="59" spans="1:17" x14ac:dyDescent="0.3">
      <c r="A59" s="4" t="s">
        <v>90</v>
      </c>
      <c r="B59" s="4" t="s">
        <v>303</v>
      </c>
      <c r="C59" s="4" t="str">
        <f t="shared" si="3"/>
        <v>WATER BOTTLE ICE TRAYCHARCOAL</v>
      </c>
      <c r="D59" s="5" t="s">
        <v>163</v>
      </c>
      <c r="E59" s="5" t="s">
        <v>253</v>
      </c>
      <c r="F59" s="20" t="s">
        <v>254</v>
      </c>
      <c r="G59" s="5" t="s">
        <v>188</v>
      </c>
      <c r="H59" s="5">
        <v>0</v>
      </c>
      <c r="I59" s="7">
        <v>1</v>
      </c>
      <c r="J59" s="7">
        <v>6</v>
      </c>
      <c r="K59" s="8">
        <v>9</v>
      </c>
      <c r="L59" s="6">
        <v>16</v>
      </c>
      <c r="M59" s="10">
        <f t="shared" si="4"/>
        <v>144</v>
      </c>
      <c r="N59" s="19">
        <f t="shared" si="5"/>
        <v>2.4</v>
      </c>
      <c r="O59" s="9">
        <f t="shared" si="6"/>
        <v>21.599999999999998</v>
      </c>
      <c r="Q59" s="11"/>
    </row>
    <row r="60" spans="1:17" ht="27.6" x14ac:dyDescent="0.3">
      <c r="A60" s="4" t="s">
        <v>91</v>
      </c>
      <c r="B60" s="4" t="s">
        <v>304</v>
      </c>
      <c r="C60" s="4" t="str">
        <f t="shared" si="3"/>
        <v>WATER BOTTLE ICE TRAY - MARBLE BLACKBLACK MARBLE</v>
      </c>
      <c r="D60" s="5" t="s">
        <v>163</v>
      </c>
      <c r="E60" s="5" t="s">
        <v>253</v>
      </c>
      <c r="F60" s="20" t="s">
        <v>255</v>
      </c>
      <c r="G60" s="5" t="s">
        <v>248</v>
      </c>
      <c r="H60" s="5">
        <v>0</v>
      </c>
      <c r="I60" s="7">
        <v>1</v>
      </c>
      <c r="J60" s="7">
        <v>6</v>
      </c>
      <c r="K60" s="8">
        <v>1</v>
      </c>
      <c r="L60" s="6">
        <v>14</v>
      </c>
      <c r="M60" s="10">
        <f t="shared" si="4"/>
        <v>14</v>
      </c>
      <c r="N60" s="19">
        <f t="shared" si="5"/>
        <v>2.1</v>
      </c>
      <c r="O60" s="9">
        <f t="shared" si="6"/>
        <v>2.1</v>
      </c>
      <c r="Q60" s="11"/>
    </row>
    <row r="61" spans="1:17" x14ac:dyDescent="0.3">
      <c r="A61" s="4" t="s">
        <v>156</v>
      </c>
      <c r="B61" s="4" t="s">
        <v>156</v>
      </c>
      <c r="C61" s="4" t="str">
        <f t="shared" si="3"/>
        <v>INSULATED TUMBLER | 20 OZTERRAZZO CHARCOAL</v>
      </c>
      <c r="D61" s="5" t="s">
        <v>209</v>
      </c>
      <c r="E61" s="5" t="s">
        <v>210</v>
      </c>
      <c r="F61" s="20" t="s">
        <v>225</v>
      </c>
      <c r="G61" s="5" t="s">
        <v>262</v>
      </c>
      <c r="H61" s="5">
        <v>810074419420</v>
      </c>
      <c r="I61" s="7">
        <v>6</v>
      </c>
      <c r="J61" s="7">
        <v>6</v>
      </c>
      <c r="K61" s="8">
        <v>647.75432831672993</v>
      </c>
      <c r="L61" s="6">
        <v>40</v>
      </c>
      <c r="M61" s="10">
        <f t="shared" si="4"/>
        <v>25910.173132669195</v>
      </c>
      <c r="N61" s="19">
        <f t="shared" si="5"/>
        <v>6</v>
      </c>
      <c r="O61" s="9">
        <f t="shared" si="6"/>
        <v>3886.5259699003796</v>
      </c>
      <c r="Q61" s="11"/>
    </row>
    <row r="62" spans="1:17" x14ac:dyDescent="0.3">
      <c r="A62" s="4" t="s">
        <v>43</v>
      </c>
      <c r="B62" s="4" t="s">
        <v>305</v>
      </c>
      <c r="C62" s="4" t="str">
        <f t="shared" si="3"/>
        <v>INSULATED TUMBLER | 20 OZTERRAZZO CREAM</v>
      </c>
      <c r="D62" s="5" t="s">
        <v>209</v>
      </c>
      <c r="E62" s="5" t="s">
        <v>224</v>
      </c>
      <c r="F62" s="20" t="s">
        <v>225</v>
      </c>
      <c r="G62" s="5" t="s">
        <v>226</v>
      </c>
      <c r="H62" s="5">
        <v>0</v>
      </c>
      <c r="I62" s="7">
        <v>1</v>
      </c>
      <c r="J62" s="7">
        <v>6</v>
      </c>
      <c r="K62" s="8">
        <v>2</v>
      </c>
      <c r="L62" s="6">
        <v>40</v>
      </c>
      <c r="M62" s="10">
        <f t="shared" si="4"/>
        <v>80</v>
      </c>
      <c r="N62" s="19">
        <f t="shared" si="5"/>
        <v>6</v>
      </c>
      <c r="O62" s="9">
        <f t="shared" si="6"/>
        <v>12</v>
      </c>
      <c r="Q62" s="11"/>
    </row>
    <row r="63" spans="1:17" x14ac:dyDescent="0.3">
      <c r="A63" s="4" t="s">
        <v>44</v>
      </c>
      <c r="B63" s="4" t="s">
        <v>44</v>
      </c>
      <c r="C63" s="4" t="str">
        <f t="shared" si="3"/>
        <v>INSULATED WINE GLASS | 11 OZLAVENDER</v>
      </c>
      <c r="D63" s="5" t="s">
        <v>209</v>
      </c>
      <c r="E63" s="5" t="s">
        <v>227</v>
      </c>
      <c r="F63" s="20" t="s">
        <v>227</v>
      </c>
      <c r="G63" s="5" t="s">
        <v>211</v>
      </c>
      <c r="H63" s="5">
        <v>810074417310</v>
      </c>
      <c r="I63" s="7">
        <v>1</v>
      </c>
      <c r="J63" s="7">
        <v>6</v>
      </c>
      <c r="K63" s="8">
        <v>15</v>
      </c>
      <c r="L63" s="6">
        <v>30</v>
      </c>
      <c r="M63" s="10">
        <f t="shared" si="4"/>
        <v>450</v>
      </c>
      <c r="N63" s="19">
        <f t="shared" si="5"/>
        <v>4.5</v>
      </c>
      <c r="O63" s="9">
        <f t="shared" si="6"/>
        <v>67.5</v>
      </c>
      <c r="Q63" s="11"/>
    </row>
    <row r="64" spans="1:17" x14ac:dyDescent="0.3">
      <c r="A64" s="4" t="s">
        <v>45</v>
      </c>
      <c r="B64" s="4" t="s">
        <v>306</v>
      </c>
      <c r="C64" s="4" t="str">
        <f t="shared" si="3"/>
        <v>BENTO BOXCHARCOAL</v>
      </c>
      <c r="D64" s="5" t="s">
        <v>194</v>
      </c>
      <c r="E64" s="5" t="s">
        <v>228</v>
      </c>
      <c r="F64" s="20" t="s">
        <v>229</v>
      </c>
      <c r="G64" s="5" t="s">
        <v>188</v>
      </c>
      <c r="H64" s="5">
        <v>0</v>
      </c>
      <c r="I64" s="7">
        <v>1</v>
      </c>
      <c r="J64" s="7">
        <v>6</v>
      </c>
      <c r="K64" s="8">
        <v>4</v>
      </c>
      <c r="L64" s="6">
        <v>25</v>
      </c>
      <c r="M64" s="10">
        <f t="shared" si="4"/>
        <v>100</v>
      </c>
      <c r="N64" s="19">
        <f t="shared" si="5"/>
        <v>3.75</v>
      </c>
      <c r="O64" s="9">
        <f t="shared" si="6"/>
        <v>15</v>
      </c>
      <c r="Q64" s="11"/>
    </row>
    <row r="65" spans="1:17" x14ac:dyDescent="0.3">
      <c r="A65" s="4" t="s">
        <v>46</v>
      </c>
      <c r="B65" s="4" t="s">
        <v>46</v>
      </c>
      <c r="C65" s="4" t="str">
        <f t="shared" si="3"/>
        <v>STORAGE | 10 OZ | SNACK BAGBLUSH</v>
      </c>
      <c r="D65" s="5" t="s">
        <v>194</v>
      </c>
      <c r="E65" s="5" t="s">
        <v>191</v>
      </c>
      <c r="F65" s="20" t="s">
        <v>230</v>
      </c>
      <c r="G65" s="5" t="s">
        <v>170</v>
      </c>
      <c r="H65" s="5">
        <v>850014034498</v>
      </c>
      <c r="I65" s="7">
        <v>6</v>
      </c>
      <c r="J65" s="7">
        <v>6</v>
      </c>
      <c r="K65" s="8">
        <v>2278.0375569775642</v>
      </c>
      <c r="L65" s="6">
        <v>10</v>
      </c>
      <c r="M65" s="10">
        <f t="shared" si="4"/>
        <v>22780.375569775642</v>
      </c>
      <c r="N65" s="19">
        <f t="shared" si="5"/>
        <v>1.5</v>
      </c>
      <c r="O65" s="9">
        <f t="shared" si="6"/>
        <v>3417.0563354663464</v>
      </c>
      <c r="Q65" s="11"/>
    </row>
    <row r="66" spans="1:17" x14ac:dyDescent="0.3">
      <c r="A66" s="4" t="s">
        <v>92</v>
      </c>
      <c r="B66" s="4" t="s">
        <v>46</v>
      </c>
      <c r="C66" s="4" t="str">
        <f t="shared" si="3"/>
        <v>STORAGE | 10 OZ | SNACK BAGBLUSH</v>
      </c>
      <c r="D66" s="5" t="s">
        <v>194</v>
      </c>
      <c r="E66" s="5" t="s">
        <v>191</v>
      </c>
      <c r="F66" s="20" t="s">
        <v>230</v>
      </c>
      <c r="G66" s="5" t="s">
        <v>170</v>
      </c>
      <c r="H66" s="5">
        <v>0</v>
      </c>
      <c r="I66" s="7">
        <v>1</v>
      </c>
      <c r="J66" s="7">
        <v>6</v>
      </c>
      <c r="K66" s="8">
        <v>6</v>
      </c>
      <c r="L66" s="6">
        <v>10</v>
      </c>
      <c r="M66" s="10">
        <f t="shared" si="4"/>
        <v>60</v>
      </c>
      <c r="N66" s="19">
        <f t="shared" si="5"/>
        <v>1.5</v>
      </c>
      <c r="O66" s="9">
        <f t="shared" si="6"/>
        <v>9</v>
      </c>
      <c r="Q66" s="11"/>
    </row>
    <row r="67" spans="1:17" x14ac:dyDescent="0.3">
      <c r="A67" s="4" t="s">
        <v>47</v>
      </c>
      <c r="B67" s="4" t="s">
        <v>47</v>
      </c>
      <c r="C67" s="4" t="str">
        <f t="shared" si="3"/>
        <v>STORAGE | 10 OZ | SNACK BAGCHARCOAL</v>
      </c>
      <c r="D67" s="5" t="s">
        <v>194</v>
      </c>
      <c r="E67" s="5" t="s">
        <v>191</v>
      </c>
      <c r="F67" s="20" t="s">
        <v>230</v>
      </c>
      <c r="G67" s="5" t="s">
        <v>188</v>
      </c>
      <c r="H67" s="5">
        <v>850014034467</v>
      </c>
      <c r="I67" s="7">
        <v>6</v>
      </c>
      <c r="J67" s="7">
        <v>6</v>
      </c>
      <c r="K67" s="8">
        <v>4798</v>
      </c>
      <c r="L67" s="6">
        <v>10</v>
      </c>
      <c r="M67" s="10">
        <f t="shared" si="4"/>
        <v>47980</v>
      </c>
      <c r="N67" s="19">
        <f t="shared" si="5"/>
        <v>1.5</v>
      </c>
      <c r="O67" s="9">
        <f t="shared" si="6"/>
        <v>7197</v>
      </c>
      <c r="Q67" s="11"/>
    </row>
    <row r="68" spans="1:17" x14ac:dyDescent="0.3">
      <c r="A68" s="4" t="s">
        <v>48</v>
      </c>
      <c r="B68" s="4" t="s">
        <v>48</v>
      </c>
      <c r="C68" s="4" t="str">
        <f t="shared" si="3"/>
        <v>STORAGE | 10 OZ | SNACK BAGCREAM</v>
      </c>
      <c r="D68" s="5" t="s">
        <v>194</v>
      </c>
      <c r="E68" s="5" t="s">
        <v>191</v>
      </c>
      <c r="F68" s="20" t="s">
        <v>230</v>
      </c>
      <c r="G68" s="5" t="s">
        <v>197</v>
      </c>
      <c r="H68" s="5">
        <v>850014034450</v>
      </c>
      <c r="I68" s="7">
        <v>6</v>
      </c>
      <c r="J68" s="7">
        <v>6</v>
      </c>
      <c r="K68" s="8">
        <v>1889</v>
      </c>
      <c r="L68" s="6">
        <v>10</v>
      </c>
      <c r="M68" s="10">
        <f t="shared" si="4"/>
        <v>18890</v>
      </c>
      <c r="N68" s="19">
        <f t="shared" si="5"/>
        <v>1.5</v>
      </c>
      <c r="O68" s="9">
        <f t="shared" si="6"/>
        <v>2833.5</v>
      </c>
      <c r="Q68" s="11"/>
    </row>
    <row r="69" spans="1:17" x14ac:dyDescent="0.3">
      <c r="A69" s="4" t="s">
        <v>49</v>
      </c>
      <c r="B69" s="4" t="s">
        <v>49</v>
      </c>
      <c r="C69" s="4" t="str">
        <f t="shared" si="3"/>
        <v>STORAGE | 10 OZ | SNACK BAGMINT</v>
      </c>
      <c r="D69" s="5" t="s">
        <v>194</v>
      </c>
      <c r="E69" s="5" t="s">
        <v>191</v>
      </c>
      <c r="F69" s="20" t="s">
        <v>230</v>
      </c>
      <c r="G69" s="5" t="s">
        <v>193</v>
      </c>
      <c r="H69" s="5">
        <v>850014034474</v>
      </c>
      <c r="I69" s="7">
        <v>6</v>
      </c>
      <c r="J69" s="7">
        <v>6</v>
      </c>
      <c r="K69" s="8">
        <v>2629.6574763183066</v>
      </c>
      <c r="L69" s="6">
        <v>10</v>
      </c>
      <c r="M69" s="10">
        <f t="shared" si="4"/>
        <v>26296.574763183067</v>
      </c>
      <c r="N69" s="19">
        <f t="shared" si="5"/>
        <v>1.5</v>
      </c>
      <c r="O69" s="9">
        <f t="shared" si="6"/>
        <v>3944.4862144774597</v>
      </c>
      <c r="Q69" s="11"/>
    </row>
    <row r="70" spans="1:17" x14ac:dyDescent="0.3">
      <c r="A70" s="4" t="s">
        <v>145</v>
      </c>
      <c r="B70" s="4" t="s">
        <v>145</v>
      </c>
      <c r="C70" s="4" t="str">
        <f t="shared" si="3"/>
        <v>STORAGE | 10 OZ | SNACK BAGOAT</v>
      </c>
      <c r="D70" s="5" t="s">
        <v>194</v>
      </c>
      <c r="E70" s="5" t="s">
        <v>191</v>
      </c>
      <c r="F70" s="20" t="s">
        <v>230</v>
      </c>
      <c r="G70" s="5" t="s">
        <v>280</v>
      </c>
      <c r="H70" s="5">
        <v>810074419079</v>
      </c>
      <c r="I70" s="7">
        <v>6</v>
      </c>
      <c r="J70" s="7">
        <v>6</v>
      </c>
      <c r="K70" s="8">
        <v>873</v>
      </c>
      <c r="L70" s="6">
        <v>10</v>
      </c>
      <c r="M70" s="10">
        <f t="shared" ref="M70:M101" si="7">$K70*L70</f>
        <v>8730</v>
      </c>
      <c r="N70" s="19">
        <f t="shared" ref="N70:N101" si="8">L70*15%</f>
        <v>1.5</v>
      </c>
      <c r="O70" s="9">
        <f t="shared" ref="O70:O101" si="9">N70*K70</f>
        <v>1309.5</v>
      </c>
      <c r="Q70" s="11"/>
    </row>
    <row r="71" spans="1:17" x14ac:dyDescent="0.3">
      <c r="A71" s="4" t="s">
        <v>146</v>
      </c>
      <c r="B71" s="4" t="s">
        <v>146</v>
      </c>
      <c r="C71" s="4" t="str">
        <f t="shared" ref="C71:C134" si="10">F71&amp;G71</f>
        <v>STORAGE | 10 OZ | SNACK BAGSAGE</v>
      </c>
      <c r="D71" s="5" t="s">
        <v>194</v>
      </c>
      <c r="E71" s="5" t="s">
        <v>191</v>
      </c>
      <c r="F71" s="20" t="s">
        <v>230</v>
      </c>
      <c r="G71" s="5" t="s">
        <v>281</v>
      </c>
      <c r="H71" s="5">
        <v>810074419147</v>
      </c>
      <c r="I71" s="7">
        <v>6</v>
      </c>
      <c r="J71" s="7">
        <v>6</v>
      </c>
      <c r="K71" s="8">
        <v>909</v>
      </c>
      <c r="L71" s="6">
        <v>10</v>
      </c>
      <c r="M71" s="10">
        <f t="shared" si="7"/>
        <v>9090</v>
      </c>
      <c r="N71" s="19">
        <f t="shared" si="8"/>
        <v>1.5</v>
      </c>
      <c r="O71" s="9">
        <f t="shared" si="9"/>
        <v>1363.5</v>
      </c>
      <c r="Q71" s="11"/>
    </row>
    <row r="72" spans="1:17" x14ac:dyDescent="0.3">
      <c r="A72" s="4" t="s">
        <v>93</v>
      </c>
      <c r="B72" s="4" t="s">
        <v>307</v>
      </c>
      <c r="C72" s="4" t="str">
        <f t="shared" si="10"/>
        <v>STORAGE | 10 OZ | SNACK BAGSLATE</v>
      </c>
      <c r="D72" s="5" t="s">
        <v>194</v>
      </c>
      <c r="E72" s="5" t="s">
        <v>191</v>
      </c>
      <c r="F72" s="20" t="s">
        <v>230</v>
      </c>
      <c r="G72" s="5" t="s">
        <v>231</v>
      </c>
      <c r="H72" s="5">
        <v>0</v>
      </c>
      <c r="I72" s="7">
        <v>1</v>
      </c>
      <c r="J72" s="7">
        <v>6</v>
      </c>
      <c r="K72" s="8">
        <v>2</v>
      </c>
      <c r="L72" s="6">
        <v>10</v>
      </c>
      <c r="M72" s="10">
        <f t="shared" si="7"/>
        <v>20</v>
      </c>
      <c r="N72" s="19">
        <f t="shared" si="8"/>
        <v>1.5</v>
      </c>
      <c r="O72" s="9">
        <f t="shared" si="9"/>
        <v>3</v>
      </c>
      <c r="Q72" s="11"/>
    </row>
    <row r="73" spans="1:17" x14ac:dyDescent="0.3">
      <c r="A73" s="4" t="s">
        <v>50</v>
      </c>
      <c r="B73" s="4" t="s">
        <v>50</v>
      </c>
      <c r="C73" s="4" t="str">
        <f t="shared" si="10"/>
        <v>STORAGE | 34 OZ | SANDWICH BAGBLUSH</v>
      </c>
      <c r="D73" s="5" t="s">
        <v>194</v>
      </c>
      <c r="E73" s="5" t="s">
        <v>191</v>
      </c>
      <c r="F73" s="20" t="s">
        <v>198</v>
      </c>
      <c r="G73" s="5" t="s">
        <v>170</v>
      </c>
      <c r="H73" s="5">
        <v>850014034542</v>
      </c>
      <c r="I73" s="7">
        <v>6</v>
      </c>
      <c r="J73" s="7">
        <v>6</v>
      </c>
      <c r="K73" s="8">
        <v>1563.0187870987111</v>
      </c>
      <c r="L73" s="6">
        <v>13</v>
      </c>
      <c r="M73" s="10">
        <f t="shared" si="7"/>
        <v>20319.244232283243</v>
      </c>
      <c r="N73" s="19">
        <f t="shared" si="8"/>
        <v>1.95</v>
      </c>
      <c r="O73" s="9">
        <f t="shared" si="9"/>
        <v>3047.8866348424867</v>
      </c>
      <c r="Q73" s="11"/>
    </row>
    <row r="74" spans="1:17" x14ac:dyDescent="0.3">
      <c r="A74" s="4" t="s">
        <v>94</v>
      </c>
      <c r="B74" s="4" t="s">
        <v>50</v>
      </c>
      <c r="C74" s="4" t="str">
        <f t="shared" si="10"/>
        <v>STORAGE | 34 OZ | SANDWICH BAGBLUSH</v>
      </c>
      <c r="D74" s="5" t="s">
        <v>194</v>
      </c>
      <c r="E74" s="5" t="s">
        <v>191</v>
      </c>
      <c r="F74" s="20" t="s">
        <v>198</v>
      </c>
      <c r="G74" s="5" t="s">
        <v>170</v>
      </c>
      <c r="H74" s="5">
        <v>0</v>
      </c>
      <c r="I74" s="7">
        <v>1</v>
      </c>
      <c r="J74" s="7">
        <v>6</v>
      </c>
      <c r="K74" s="8">
        <v>2</v>
      </c>
      <c r="L74" s="6">
        <v>13</v>
      </c>
      <c r="M74" s="10">
        <f t="shared" si="7"/>
        <v>26</v>
      </c>
      <c r="N74" s="19">
        <f t="shared" si="8"/>
        <v>1.95</v>
      </c>
      <c r="O74" s="9">
        <f t="shared" si="9"/>
        <v>3.9</v>
      </c>
      <c r="Q74" s="11"/>
    </row>
    <row r="75" spans="1:17" x14ac:dyDescent="0.3">
      <c r="A75" s="4" t="s">
        <v>51</v>
      </c>
      <c r="B75" s="4" t="s">
        <v>51</v>
      </c>
      <c r="C75" s="4" t="str">
        <f t="shared" si="10"/>
        <v>STORAGE | 34 OZ | SANDWICH BAGCHARCOAL</v>
      </c>
      <c r="D75" s="5" t="s">
        <v>194</v>
      </c>
      <c r="E75" s="5" t="s">
        <v>191</v>
      </c>
      <c r="F75" s="20" t="s">
        <v>198</v>
      </c>
      <c r="G75" s="5" t="s">
        <v>188</v>
      </c>
      <c r="H75" s="5">
        <v>850014034511</v>
      </c>
      <c r="I75" s="7">
        <v>6</v>
      </c>
      <c r="J75" s="7">
        <v>6</v>
      </c>
      <c r="K75" s="8">
        <v>3779</v>
      </c>
      <c r="L75" s="6">
        <v>13</v>
      </c>
      <c r="M75" s="10">
        <f t="shared" si="7"/>
        <v>49127</v>
      </c>
      <c r="N75" s="19">
        <f t="shared" si="8"/>
        <v>1.95</v>
      </c>
      <c r="O75" s="9">
        <f t="shared" si="9"/>
        <v>7369.05</v>
      </c>
      <c r="Q75" s="11"/>
    </row>
    <row r="76" spans="1:17" x14ac:dyDescent="0.3">
      <c r="A76" s="4" t="s">
        <v>52</v>
      </c>
      <c r="B76" s="4" t="s">
        <v>52</v>
      </c>
      <c r="C76" s="4" t="str">
        <f t="shared" si="10"/>
        <v>STORAGE | 34 OZ | SANDWICH BAGCREAM</v>
      </c>
      <c r="D76" s="5" t="s">
        <v>194</v>
      </c>
      <c r="E76" s="5" t="s">
        <v>191</v>
      </c>
      <c r="F76" s="20" t="s">
        <v>198</v>
      </c>
      <c r="G76" s="5" t="s">
        <v>197</v>
      </c>
      <c r="H76" s="5">
        <v>850014034504</v>
      </c>
      <c r="I76" s="7">
        <v>6</v>
      </c>
      <c r="J76" s="7">
        <v>6</v>
      </c>
      <c r="K76" s="8">
        <v>929</v>
      </c>
      <c r="L76" s="6">
        <v>13</v>
      </c>
      <c r="M76" s="10">
        <f t="shared" si="7"/>
        <v>12077</v>
      </c>
      <c r="N76" s="19">
        <f t="shared" si="8"/>
        <v>1.95</v>
      </c>
      <c r="O76" s="9">
        <f t="shared" si="9"/>
        <v>1811.55</v>
      </c>
      <c r="Q76" s="11"/>
    </row>
    <row r="77" spans="1:17" x14ac:dyDescent="0.3">
      <c r="A77" s="4" t="s">
        <v>147</v>
      </c>
      <c r="B77" s="4" t="s">
        <v>147</v>
      </c>
      <c r="C77" s="4" t="str">
        <f t="shared" si="10"/>
        <v>STORAGE | 34 OZ | SANDWICH BAGOAT</v>
      </c>
      <c r="D77" s="5" t="s">
        <v>194</v>
      </c>
      <c r="E77" s="5" t="s">
        <v>191</v>
      </c>
      <c r="F77" s="20" t="s">
        <v>198</v>
      </c>
      <c r="G77" s="5" t="s">
        <v>280</v>
      </c>
      <c r="H77" s="5">
        <v>810074419086</v>
      </c>
      <c r="I77" s="7">
        <v>6</v>
      </c>
      <c r="J77" s="7">
        <v>6</v>
      </c>
      <c r="K77" s="8">
        <v>1018</v>
      </c>
      <c r="L77" s="6">
        <v>13</v>
      </c>
      <c r="M77" s="10">
        <f t="shared" si="7"/>
        <v>13234</v>
      </c>
      <c r="N77" s="19">
        <f t="shared" si="8"/>
        <v>1.95</v>
      </c>
      <c r="O77" s="9">
        <f t="shared" si="9"/>
        <v>1985.1</v>
      </c>
      <c r="Q77" s="11"/>
    </row>
    <row r="78" spans="1:17" x14ac:dyDescent="0.3">
      <c r="A78" s="4" t="s">
        <v>148</v>
      </c>
      <c r="B78" s="4" t="s">
        <v>148</v>
      </c>
      <c r="C78" s="4" t="str">
        <f t="shared" si="10"/>
        <v>STORAGE | 34 OZ | SANDWICH BAGSAGE</v>
      </c>
      <c r="D78" s="5" t="s">
        <v>194</v>
      </c>
      <c r="E78" s="5" t="s">
        <v>191</v>
      </c>
      <c r="F78" s="20" t="s">
        <v>198</v>
      </c>
      <c r="G78" s="5" t="s">
        <v>281</v>
      </c>
      <c r="H78" s="5">
        <v>810074419154</v>
      </c>
      <c r="I78" s="7">
        <v>6</v>
      </c>
      <c r="J78" s="7">
        <v>6</v>
      </c>
      <c r="K78" s="8">
        <v>966</v>
      </c>
      <c r="L78" s="6">
        <v>13</v>
      </c>
      <c r="M78" s="10">
        <f t="shared" si="7"/>
        <v>12558</v>
      </c>
      <c r="N78" s="19">
        <f t="shared" si="8"/>
        <v>1.95</v>
      </c>
      <c r="O78" s="9">
        <f t="shared" si="9"/>
        <v>1883.7</v>
      </c>
      <c r="Q78" s="11"/>
    </row>
    <row r="79" spans="1:17" x14ac:dyDescent="0.3">
      <c r="A79" s="4" t="s">
        <v>53</v>
      </c>
      <c r="B79" s="4" t="s">
        <v>53</v>
      </c>
      <c r="C79" s="4" t="str">
        <f t="shared" si="10"/>
        <v>STORAGE | 34 OZ | SANDWICH BAGSLATE</v>
      </c>
      <c r="D79" s="5" t="s">
        <v>194</v>
      </c>
      <c r="E79" s="5" t="s">
        <v>191</v>
      </c>
      <c r="F79" s="20" t="s">
        <v>198</v>
      </c>
      <c r="G79" s="5" t="s">
        <v>231</v>
      </c>
      <c r="H79" s="5">
        <v>850014034535</v>
      </c>
      <c r="I79" s="7">
        <v>6</v>
      </c>
      <c r="J79" s="7">
        <v>6</v>
      </c>
      <c r="K79" s="8">
        <v>1991</v>
      </c>
      <c r="L79" s="6">
        <v>13</v>
      </c>
      <c r="M79" s="10">
        <f t="shared" si="7"/>
        <v>25883</v>
      </c>
      <c r="N79" s="19">
        <f t="shared" si="8"/>
        <v>1.95</v>
      </c>
      <c r="O79" s="9">
        <f t="shared" si="9"/>
        <v>3882.45</v>
      </c>
      <c r="Q79" s="11"/>
    </row>
    <row r="80" spans="1:17" x14ac:dyDescent="0.3">
      <c r="A80" s="4" t="s">
        <v>95</v>
      </c>
      <c r="B80" s="4" t="s">
        <v>53</v>
      </c>
      <c r="C80" s="4" t="str">
        <f t="shared" si="10"/>
        <v>STORAGE | 34 OZ | SANDWICH BAGSLATE</v>
      </c>
      <c r="D80" s="5" t="s">
        <v>194</v>
      </c>
      <c r="E80" s="5" t="s">
        <v>191</v>
      </c>
      <c r="F80" s="20" t="s">
        <v>198</v>
      </c>
      <c r="G80" s="5" t="s">
        <v>231</v>
      </c>
      <c r="H80" s="5">
        <v>0</v>
      </c>
      <c r="I80" s="7">
        <v>1</v>
      </c>
      <c r="J80" s="7">
        <v>6</v>
      </c>
      <c r="K80" s="8">
        <v>1</v>
      </c>
      <c r="L80" s="6">
        <v>13</v>
      </c>
      <c r="M80" s="10">
        <f t="shared" si="7"/>
        <v>13</v>
      </c>
      <c r="N80" s="19">
        <f t="shared" si="8"/>
        <v>1.95</v>
      </c>
      <c r="O80" s="9">
        <f t="shared" si="9"/>
        <v>1.95</v>
      </c>
      <c r="Q80" s="11"/>
    </row>
    <row r="81" spans="1:17" x14ac:dyDescent="0.3">
      <c r="A81" s="4" t="s">
        <v>54</v>
      </c>
      <c r="B81" s="4" t="s">
        <v>54</v>
      </c>
      <c r="C81" s="4" t="str">
        <f t="shared" si="10"/>
        <v>STORAGE | 46 OZ | STORAGE BAGSBLUSH</v>
      </c>
      <c r="D81" s="5" t="s">
        <v>194</v>
      </c>
      <c r="E81" s="5" t="s">
        <v>191</v>
      </c>
      <c r="F81" s="20" t="s">
        <v>199</v>
      </c>
      <c r="G81" s="5" t="s">
        <v>170</v>
      </c>
      <c r="H81" s="5">
        <v>850014034597</v>
      </c>
      <c r="I81" s="7">
        <v>1</v>
      </c>
      <c r="J81" s="7">
        <v>6</v>
      </c>
      <c r="K81" s="8">
        <v>5097</v>
      </c>
      <c r="L81" s="6">
        <v>20</v>
      </c>
      <c r="M81" s="10">
        <f t="shared" si="7"/>
        <v>101940</v>
      </c>
      <c r="N81" s="19">
        <f t="shared" si="8"/>
        <v>3</v>
      </c>
      <c r="O81" s="9">
        <f t="shared" si="9"/>
        <v>15291</v>
      </c>
      <c r="Q81" s="11"/>
    </row>
    <row r="82" spans="1:17" x14ac:dyDescent="0.3">
      <c r="A82" s="4" t="s">
        <v>96</v>
      </c>
      <c r="B82" s="4" t="s">
        <v>54</v>
      </c>
      <c r="C82" s="4" t="str">
        <f t="shared" si="10"/>
        <v>STORAGE | 46 OZ | STORAGE BAGSBLUSH</v>
      </c>
      <c r="D82" s="5" t="s">
        <v>194</v>
      </c>
      <c r="E82" s="5" t="s">
        <v>191</v>
      </c>
      <c r="F82" s="20" t="s">
        <v>199</v>
      </c>
      <c r="G82" s="5" t="s">
        <v>170</v>
      </c>
      <c r="H82" s="5">
        <v>0</v>
      </c>
      <c r="I82" s="7">
        <v>1</v>
      </c>
      <c r="J82" s="7">
        <v>6</v>
      </c>
      <c r="K82" s="8">
        <v>1</v>
      </c>
      <c r="L82" s="6">
        <v>20</v>
      </c>
      <c r="M82" s="10">
        <f t="shared" si="7"/>
        <v>20</v>
      </c>
      <c r="N82" s="19">
        <f t="shared" si="8"/>
        <v>3</v>
      </c>
      <c r="O82" s="9">
        <f t="shared" si="9"/>
        <v>3</v>
      </c>
      <c r="Q82" s="11"/>
    </row>
    <row r="83" spans="1:17" x14ac:dyDescent="0.3">
      <c r="A83" s="4" t="s">
        <v>55</v>
      </c>
      <c r="B83" s="4" t="s">
        <v>55</v>
      </c>
      <c r="C83" s="4" t="str">
        <f t="shared" si="10"/>
        <v>STORAGE | 46 OZ | STORAGE BAGSCHARCOAL</v>
      </c>
      <c r="D83" s="5" t="s">
        <v>194</v>
      </c>
      <c r="E83" s="5" t="s">
        <v>191</v>
      </c>
      <c r="F83" s="20" t="s">
        <v>199</v>
      </c>
      <c r="G83" s="5" t="s">
        <v>188</v>
      </c>
      <c r="H83" s="5">
        <v>850014034566</v>
      </c>
      <c r="I83" s="7">
        <v>1</v>
      </c>
      <c r="J83" s="7">
        <v>6</v>
      </c>
      <c r="K83" s="8">
        <v>3137</v>
      </c>
      <c r="L83" s="6">
        <v>20</v>
      </c>
      <c r="M83" s="10">
        <f t="shared" si="7"/>
        <v>62740</v>
      </c>
      <c r="N83" s="19">
        <f t="shared" si="8"/>
        <v>3</v>
      </c>
      <c r="O83" s="9">
        <f t="shared" si="9"/>
        <v>9411</v>
      </c>
      <c r="Q83" s="11"/>
    </row>
    <row r="84" spans="1:17" x14ac:dyDescent="0.3">
      <c r="A84" s="4" t="s">
        <v>139</v>
      </c>
      <c r="B84" s="4" t="s">
        <v>55</v>
      </c>
      <c r="C84" s="4" t="str">
        <f t="shared" si="10"/>
        <v>STORAGE | 46 OZ | STORAGE BAGSCHARCOAL</v>
      </c>
      <c r="D84" s="5" t="s">
        <v>194</v>
      </c>
      <c r="E84" s="5" t="s">
        <v>191</v>
      </c>
      <c r="F84" s="20" t="s">
        <v>199</v>
      </c>
      <c r="G84" s="5" t="s">
        <v>188</v>
      </c>
      <c r="H84" s="5">
        <v>0</v>
      </c>
      <c r="I84" s="7">
        <v>1</v>
      </c>
      <c r="J84" s="7">
        <v>6</v>
      </c>
      <c r="K84" s="8">
        <v>3</v>
      </c>
      <c r="L84" s="6">
        <v>20</v>
      </c>
      <c r="M84" s="10">
        <f t="shared" si="7"/>
        <v>60</v>
      </c>
      <c r="N84" s="19">
        <f t="shared" si="8"/>
        <v>3</v>
      </c>
      <c r="O84" s="9">
        <f t="shared" si="9"/>
        <v>9</v>
      </c>
      <c r="Q84" s="11"/>
    </row>
    <row r="85" spans="1:17" x14ac:dyDescent="0.3">
      <c r="A85" s="4" t="s">
        <v>140</v>
      </c>
      <c r="B85" s="4" t="s">
        <v>308</v>
      </c>
      <c r="C85" s="4" t="str">
        <f t="shared" si="10"/>
        <v>STORAGE | 46 OZ | STORAGE BAGSCREAM</v>
      </c>
      <c r="D85" s="5" t="s">
        <v>194</v>
      </c>
      <c r="E85" s="5" t="s">
        <v>191</v>
      </c>
      <c r="F85" s="20" t="s">
        <v>199</v>
      </c>
      <c r="G85" s="5" t="s">
        <v>197</v>
      </c>
      <c r="H85" s="5">
        <v>0</v>
      </c>
      <c r="I85" s="7">
        <v>1</v>
      </c>
      <c r="J85" s="7">
        <v>6</v>
      </c>
      <c r="K85" s="8">
        <v>4</v>
      </c>
      <c r="L85" s="6">
        <v>20</v>
      </c>
      <c r="M85" s="10">
        <f t="shared" si="7"/>
        <v>80</v>
      </c>
      <c r="N85" s="19">
        <f t="shared" si="8"/>
        <v>3</v>
      </c>
      <c r="O85" s="9">
        <f t="shared" si="9"/>
        <v>12</v>
      </c>
      <c r="Q85" s="11"/>
    </row>
    <row r="86" spans="1:17" x14ac:dyDescent="0.3">
      <c r="A86" s="4" t="s">
        <v>56</v>
      </c>
      <c r="B86" s="4" t="s">
        <v>56</v>
      </c>
      <c r="C86" s="4" t="str">
        <f t="shared" si="10"/>
        <v>STORAGE | 46 OZ | STORAGE BAGSMINT</v>
      </c>
      <c r="D86" s="5" t="s">
        <v>194</v>
      </c>
      <c r="E86" s="5" t="s">
        <v>191</v>
      </c>
      <c r="F86" s="20" t="s">
        <v>199</v>
      </c>
      <c r="G86" s="5" t="s">
        <v>193</v>
      </c>
      <c r="H86" s="5">
        <v>850014034573</v>
      </c>
      <c r="I86" s="7">
        <v>1</v>
      </c>
      <c r="J86" s="7">
        <v>6</v>
      </c>
      <c r="K86" s="8">
        <v>969</v>
      </c>
      <c r="L86" s="6">
        <v>20</v>
      </c>
      <c r="M86" s="10">
        <f t="shared" si="7"/>
        <v>19380</v>
      </c>
      <c r="N86" s="19">
        <f t="shared" si="8"/>
        <v>3</v>
      </c>
      <c r="O86" s="9">
        <f t="shared" si="9"/>
        <v>2907</v>
      </c>
      <c r="Q86" s="11"/>
    </row>
    <row r="87" spans="1:17" x14ac:dyDescent="0.3">
      <c r="A87" s="4" t="s">
        <v>97</v>
      </c>
      <c r="B87" s="4" t="s">
        <v>56</v>
      </c>
      <c r="C87" s="4" t="str">
        <f t="shared" si="10"/>
        <v>STORAGE | 46 OZ | STORAGE BAGSMINT</v>
      </c>
      <c r="D87" s="5" t="s">
        <v>194</v>
      </c>
      <c r="E87" s="5" t="s">
        <v>191</v>
      </c>
      <c r="F87" s="20" t="s">
        <v>199</v>
      </c>
      <c r="G87" s="5" t="s">
        <v>193</v>
      </c>
      <c r="H87" s="5">
        <v>0</v>
      </c>
      <c r="I87" s="7">
        <v>1</v>
      </c>
      <c r="J87" s="7">
        <v>6</v>
      </c>
      <c r="K87" s="8">
        <v>4</v>
      </c>
      <c r="L87" s="6">
        <v>20</v>
      </c>
      <c r="M87" s="10">
        <f t="shared" si="7"/>
        <v>80</v>
      </c>
      <c r="N87" s="19">
        <f t="shared" si="8"/>
        <v>3</v>
      </c>
      <c r="O87" s="9">
        <f t="shared" si="9"/>
        <v>12</v>
      </c>
      <c r="Q87" s="11"/>
    </row>
    <row r="88" spans="1:17" x14ac:dyDescent="0.3">
      <c r="A88" s="4" t="s">
        <v>149</v>
      </c>
      <c r="B88" s="4" t="s">
        <v>149</v>
      </c>
      <c r="C88" s="4" t="str">
        <f t="shared" si="10"/>
        <v>STORAGE | 46 OZ | STORAGE BAGSOAT</v>
      </c>
      <c r="D88" s="5" t="s">
        <v>194</v>
      </c>
      <c r="E88" s="5" t="s">
        <v>191</v>
      </c>
      <c r="F88" s="20" t="s">
        <v>199</v>
      </c>
      <c r="G88" s="5" t="s">
        <v>280</v>
      </c>
      <c r="H88" s="5">
        <v>810074419093</v>
      </c>
      <c r="I88" s="7">
        <v>6</v>
      </c>
      <c r="J88" s="7">
        <v>6</v>
      </c>
      <c r="K88" s="8">
        <v>2273</v>
      </c>
      <c r="L88" s="6">
        <v>20</v>
      </c>
      <c r="M88" s="10">
        <f t="shared" si="7"/>
        <v>45460</v>
      </c>
      <c r="N88" s="19">
        <f t="shared" si="8"/>
        <v>3</v>
      </c>
      <c r="O88" s="9">
        <f t="shared" si="9"/>
        <v>6819</v>
      </c>
      <c r="Q88" s="11"/>
    </row>
    <row r="89" spans="1:17" x14ac:dyDescent="0.3">
      <c r="A89" s="4" t="s">
        <v>150</v>
      </c>
      <c r="B89" s="4" t="s">
        <v>150</v>
      </c>
      <c r="C89" s="4" t="str">
        <f t="shared" si="10"/>
        <v>STORAGE | 46 OZ | STORAGE BAGSSAGE</v>
      </c>
      <c r="D89" s="5" t="s">
        <v>194</v>
      </c>
      <c r="E89" s="5" t="s">
        <v>191</v>
      </c>
      <c r="F89" s="20" t="s">
        <v>199</v>
      </c>
      <c r="G89" s="5" t="s">
        <v>281</v>
      </c>
      <c r="H89" s="5">
        <v>810074419161</v>
      </c>
      <c r="I89" s="7">
        <v>6</v>
      </c>
      <c r="J89" s="7">
        <v>6</v>
      </c>
      <c r="K89" s="8">
        <v>2035</v>
      </c>
      <c r="L89" s="6">
        <v>20</v>
      </c>
      <c r="M89" s="10">
        <f t="shared" si="7"/>
        <v>40700</v>
      </c>
      <c r="N89" s="19">
        <f t="shared" si="8"/>
        <v>3</v>
      </c>
      <c r="O89" s="9">
        <f t="shared" si="9"/>
        <v>6105</v>
      </c>
      <c r="Q89" s="11"/>
    </row>
    <row r="90" spans="1:17" x14ac:dyDescent="0.3">
      <c r="A90" s="4" t="s">
        <v>57</v>
      </c>
      <c r="B90" s="4" t="s">
        <v>57</v>
      </c>
      <c r="C90" s="4" t="str">
        <f t="shared" si="10"/>
        <v>STORAGE | 46 OZ | STORAGE BAGSSLATE</v>
      </c>
      <c r="D90" s="5" t="s">
        <v>194</v>
      </c>
      <c r="E90" s="5" t="s">
        <v>191</v>
      </c>
      <c r="F90" s="20" t="s">
        <v>199</v>
      </c>
      <c r="G90" s="5" t="s">
        <v>231</v>
      </c>
      <c r="H90" s="5">
        <v>850014034580</v>
      </c>
      <c r="I90" s="7">
        <v>1</v>
      </c>
      <c r="J90" s="7">
        <v>6</v>
      </c>
      <c r="K90" s="8">
        <v>4715</v>
      </c>
      <c r="L90" s="6">
        <v>20</v>
      </c>
      <c r="M90" s="10">
        <f t="shared" si="7"/>
        <v>94300</v>
      </c>
      <c r="N90" s="19">
        <f t="shared" si="8"/>
        <v>3</v>
      </c>
      <c r="O90" s="9">
        <f t="shared" si="9"/>
        <v>14145</v>
      </c>
      <c r="Q90" s="11"/>
    </row>
    <row r="91" spans="1:17" x14ac:dyDescent="0.3">
      <c r="A91" s="4" t="s">
        <v>98</v>
      </c>
      <c r="B91" s="4" t="s">
        <v>57</v>
      </c>
      <c r="C91" s="4" t="str">
        <f t="shared" si="10"/>
        <v>STORAGE | 46 OZ | STORAGE BAGSSLATE</v>
      </c>
      <c r="D91" s="5" t="s">
        <v>194</v>
      </c>
      <c r="E91" s="5" t="s">
        <v>191</v>
      </c>
      <c r="F91" s="20" t="s">
        <v>199</v>
      </c>
      <c r="G91" s="5" t="s">
        <v>231</v>
      </c>
      <c r="H91" s="5">
        <v>0</v>
      </c>
      <c r="I91" s="7">
        <v>1</v>
      </c>
      <c r="J91" s="7">
        <v>6</v>
      </c>
      <c r="K91" s="8">
        <v>1</v>
      </c>
      <c r="L91" s="6">
        <v>20</v>
      </c>
      <c r="M91" s="10">
        <f t="shared" si="7"/>
        <v>20</v>
      </c>
      <c r="N91" s="19">
        <f t="shared" si="8"/>
        <v>3</v>
      </c>
      <c r="O91" s="9">
        <f t="shared" si="9"/>
        <v>3</v>
      </c>
      <c r="Q91" s="11"/>
    </row>
    <row r="92" spans="1:17" x14ac:dyDescent="0.3">
      <c r="A92" s="4" t="s">
        <v>155</v>
      </c>
      <c r="B92" s="4" t="s">
        <v>309</v>
      </c>
      <c r="C92" s="4" t="str">
        <f t="shared" si="10"/>
        <v>BOWL | CERAMICCHARCOAL</v>
      </c>
      <c r="D92" s="5" t="s">
        <v>194</v>
      </c>
      <c r="E92" s="5" t="s">
        <v>256</v>
      </c>
      <c r="F92" s="20" t="s">
        <v>256</v>
      </c>
      <c r="G92" s="5" t="s">
        <v>188</v>
      </c>
      <c r="H92" s="5">
        <v>0</v>
      </c>
      <c r="I92" s="7">
        <v>1</v>
      </c>
      <c r="J92" s="7">
        <v>6</v>
      </c>
      <c r="K92" s="8">
        <v>3</v>
      </c>
      <c r="L92" s="6">
        <v>40</v>
      </c>
      <c r="M92" s="10">
        <f t="shared" si="7"/>
        <v>120</v>
      </c>
      <c r="N92" s="19">
        <f t="shared" si="8"/>
        <v>6</v>
      </c>
      <c r="O92" s="9">
        <f t="shared" si="9"/>
        <v>18</v>
      </c>
      <c r="Q92" s="11"/>
    </row>
    <row r="93" spans="1:17" x14ac:dyDescent="0.3">
      <c r="A93" s="4" t="s">
        <v>99</v>
      </c>
      <c r="B93" s="4" t="s">
        <v>310</v>
      </c>
      <c r="C93" s="4" t="str">
        <f t="shared" si="10"/>
        <v>BOWL | CERAMICSLATE</v>
      </c>
      <c r="D93" s="5" t="s">
        <v>194</v>
      </c>
      <c r="E93" s="5" t="s">
        <v>256</v>
      </c>
      <c r="F93" s="20" t="s">
        <v>256</v>
      </c>
      <c r="G93" s="5" t="s">
        <v>231</v>
      </c>
      <c r="H93" s="5">
        <v>0</v>
      </c>
      <c r="I93" s="7">
        <v>1</v>
      </c>
      <c r="J93" s="7">
        <v>6</v>
      </c>
      <c r="K93" s="8">
        <v>5</v>
      </c>
      <c r="L93" s="6">
        <v>40</v>
      </c>
      <c r="M93" s="10">
        <f t="shared" si="7"/>
        <v>200</v>
      </c>
      <c r="N93" s="19">
        <f t="shared" si="8"/>
        <v>6</v>
      </c>
      <c r="O93" s="9">
        <f t="shared" si="9"/>
        <v>30</v>
      </c>
      <c r="Q93" s="11"/>
    </row>
    <row r="94" spans="1:17" x14ac:dyDescent="0.3">
      <c r="A94" s="4" t="s">
        <v>100</v>
      </c>
      <c r="B94" s="4" t="s">
        <v>311</v>
      </c>
      <c r="C94" s="4" t="str">
        <f t="shared" si="10"/>
        <v>BOWL | PLASTICMINT</v>
      </c>
      <c r="D94" s="5" t="s">
        <v>194</v>
      </c>
      <c r="E94" s="5" t="s">
        <v>257</v>
      </c>
      <c r="F94" s="20" t="s">
        <v>257</v>
      </c>
      <c r="G94" s="5" t="s">
        <v>193</v>
      </c>
      <c r="H94" s="5">
        <v>0</v>
      </c>
      <c r="I94" s="7">
        <v>1</v>
      </c>
      <c r="J94" s="7">
        <v>6</v>
      </c>
      <c r="K94" s="8">
        <v>2</v>
      </c>
      <c r="L94" s="6">
        <v>20</v>
      </c>
      <c r="M94" s="10">
        <f t="shared" si="7"/>
        <v>40</v>
      </c>
      <c r="N94" s="19">
        <f t="shared" si="8"/>
        <v>3</v>
      </c>
      <c r="O94" s="9">
        <f t="shared" si="9"/>
        <v>6</v>
      </c>
      <c r="Q94" s="11"/>
    </row>
    <row r="95" spans="1:17" x14ac:dyDescent="0.3">
      <c r="A95" s="4" t="s">
        <v>101</v>
      </c>
      <c r="B95" s="4" t="s">
        <v>312</v>
      </c>
      <c r="C95" s="4" t="str">
        <f t="shared" si="10"/>
        <v>BOWL | PLASTICSLATE</v>
      </c>
      <c r="D95" s="5" t="s">
        <v>194</v>
      </c>
      <c r="E95" s="5" t="s">
        <v>257</v>
      </c>
      <c r="F95" s="20" t="s">
        <v>257</v>
      </c>
      <c r="G95" s="5" t="s">
        <v>231</v>
      </c>
      <c r="H95" s="5">
        <v>0</v>
      </c>
      <c r="I95" s="7">
        <v>1</v>
      </c>
      <c r="J95" s="7">
        <v>6</v>
      </c>
      <c r="K95" s="8">
        <v>2</v>
      </c>
      <c r="L95" s="6">
        <v>20</v>
      </c>
      <c r="M95" s="10">
        <f t="shared" si="7"/>
        <v>40</v>
      </c>
      <c r="N95" s="19">
        <f t="shared" si="8"/>
        <v>3</v>
      </c>
      <c r="O95" s="9">
        <f t="shared" si="9"/>
        <v>6</v>
      </c>
      <c r="Q95" s="11"/>
    </row>
    <row r="96" spans="1:17" x14ac:dyDescent="0.3">
      <c r="A96" s="4" t="s">
        <v>58</v>
      </c>
      <c r="B96" s="4" t="s">
        <v>58</v>
      </c>
      <c r="C96" s="4" t="str">
        <f t="shared" si="10"/>
        <v>PORTER BAG STAND UP | 36 OZBLUSH</v>
      </c>
      <c r="D96" s="5" t="s">
        <v>194</v>
      </c>
      <c r="E96" s="5" t="s">
        <v>191</v>
      </c>
      <c r="F96" s="20" t="s">
        <v>232</v>
      </c>
      <c r="G96" s="5" t="s">
        <v>170</v>
      </c>
      <c r="H96" s="5">
        <v>850014034641</v>
      </c>
      <c r="I96" s="7">
        <v>6</v>
      </c>
      <c r="J96" s="7">
        <v>6</v>
      </c>
      <c r="K96" s="8">
        <v>10658.2337923294</v>
      </c>
      <c r="L96" s="6">
        <v>15</v>
      </c>
      <c r="M96" s="10">
        <f t="shared" si="7"/>
        <v>159873.50688494099</v>
      </c>
      <c r="N96" s="19">
        <f t="shared" si="8"/>
        <v>2.25</v>
      </c>
      <c r="O96" s="9">
        <f t="shared" si="9"/>
        <v>23981.026032741149</v>
      </c>
      <c r="Q96" s="11"/>
    </row>
    <row r="97" spans="1:17" x14ac:dyDescent="0.3">
      <c r="A97" s="4" t="s">
        <v>102</v>
      </c>
      <c r="B97" s="4" t="s">
        <v>58</v>
      </c>
      <c r="C97" s="4" t="str">
        <f t="shared" si="10"/>
        <v>PORTER BAG STAND UP | 36 OZBLUSH</v>
      </c>
      <c r="D97" s="5" t="s">
        <v>194</v>
      </c>
      <c r="E97" s="5" t="s">
        <v>191</v>
      </c>
      <c r="F97" s="20" t="s">
        <v>232</v>
      </c>
      <c r="G97" s="5" t="s">
        <v>170</v>
      </c>
      <c r="H97" s="5">
        <v>0</v>
      </c>
      <c r="I97" s="7">
        <v>1</v>
      </c>
      <c r="J97" s="7">
        <v>6</v>
      </c>
      <c r="K97" s="8">
        <v>2</v>
      </c>
      <c r="L97" s="6">
        <v>15</v>
      </c>
      <c r="M97" s="10">
        <f t="shared" si="7"/>
        <v>30</v>
      </c>
      <c r="N97" s="19">
        <f t="shared" si="8"/>
        <v>2.25</v>
      </c>
      <c r="O97" s="9">
        <f t="shared" si="9"/>
        <v>4.5</v>
      </c>
      <c r="Q97" s="11"/>
    </row>
    <row r="98" spans="1:17" x14ac:dyDescent="0.3">
      <c r="A98" s="4" t="s">
        <v>59</v>
      </c>
      <c r="B98" s="4" t="s">
        <v>59</v>
      </c>
      <c r="C98" s="4" t="str">
        <f t="shared" si="10"/>
        <v>PORTER BAG STAND UP | 36 OZCHARCOAL</v>
      </c>
      <c r="D98" s="5" t="s">
        <v>194</v>
      </c>
      <c r="E98" s="5" t="s">
        <v>191</v>
      </c>
      <c r="F98" s="20" t="s">
        <v>232</v>
      </c>
      <c r="G98" s="5" t="s">
        <v>188</v>
      </c>
      <c r="H98" s="5">
        <v>850014034610</v>
      </c>
      <c r="I98" s="7">
        <v>6</v>
      </c>
      <c r="J98" s="7">
        <v>6</v>
      </c>
      <c r="K98" s="8">
        <v>1385</v>
      </c>
      <c r="L98" s="6">
        <v>15</v>
      </c>
      <c r="M98" s="10">
        <f t="shared" si="7"/>
        <v>20775</v>
      </c>
      <c r="N98" s="19">
        <f t="shared" si="8"/>
        <v>2.25</v>
      </c>
      <c r="O98" s="9">
        <f t="shared" si="9"/>
        <v>3116.25</v>
      </c>
      <c r="Q98" s="11"/>
    </row>
    <row r="99" spans="1:17" x14ac:dyDescent="0.3">
      <c r="A99" s="4" t="s">
        <v>103</v>
      </c>
      <c r="B99" s="4" t="s">
        <v>59</v>
      </c>
      <c r="C99" s="4" t="str">
        <f t="shared" si="10"/>
        <v>PORTER BAG STAND UP | 36 OZCHARCOAL</v>
      </c>
      <c r="D99" s="5" t="s">
        <v>194</v>
      </c>
      <c r="E99" s="5" t="s">
        <v>191</v>
      </c>
      <c r="F99" s="20" t="s">
        <v>232</v>
      </c>
      <c r="G99" s="5" t="s">
        <v>188</v>
      </c>
      <c r="H99" s="5">
        <v>0</v>
      </c>
      <c r="I99" s="7">
        <v>1</v>
      </c>
      <c r="J99" s="7">
        <v>6</v>
      </c>
      <c r="K99" s="8">
        <v>55</v>
      </c>
      <c r="L99" s="6">
        <v>15</v>
      </c>
      <c r="M99" s="10">
        <f t="shared" si="7"/>
        <v>825</v>
      </c>
      <c r="N99" s="19">
        <f t="shared" si="8"/>
        <v>2.25</v>
      </c>
      <c r="O99" s="9">
        <f t="shared" si="9"/>
        <v>123.75</v>
      </c>
      <c r="Q99" s="11"/>
    </row>
    <row r="100" spans="1:17" x14ac:dyDescent="0.3">
      <c r="A100" s="4" t="s">
        <v>60</v>
      </c>
      <c r="B100" s="4" t="s">
        <v>60</v>
      </c>
      <c r="C100" s="4" t="str">
        <f t="shared" si="10"/>
        <v>PORTER BAG STAND UP | 36 OZCREAM</v>
      </c>
      <c r="D100" s="5" t="s">
        <v>194</v>
      </c>
      <c r="E100" s="5" t="s">
        <v>191</v>
      </c>
      <c r="F100" s="20" t="s">
        <v>232</v>
      </c>
      <c r="G100" s="5" t="s">
        <v>197</v>
      </c>
      <c r="H100" s="5">
        <v>850014034603</v>
      </c>
      <c r="I100" s="7">
        <v>6</v>
      </c>
      <c r="J100" s="7">
        <v>6</v>
      </c>
      <c r="K100" s="8">
        <v>611</v>
      </c>
      <c r="L100" s="6">
        <v>15</v>
      </c>
      <c r="M100" s="10">
        <f t="shared" si="7"/>
        <v>9165</v>
      </c>
      <c r="N100" s="19">
        <f t="shared" si="8"/>
        <v>2.25</v>
      </c>
      <c r="O100" s="9">
        <f t="shared" si="9"/>
        <v>1374.75</v>
      </c>
      <c r="Q100" s="11"/>
    </row>
    <row r="101" spans="1:17" x14ac:dyDescent="0.3">
      <c r="A101" s="4" t="s">
        <v>104</v>
      </c>
      <c r="B101" s="4" t="s">
        <v>60</v>
      </c>
      <c r="C101" s="4" t="str">
        <f t="shared" si="10"/>
        <v>PORTER BAG STAND UP | 36 OZCREAM</v>
      </c>
      <c r="D101" s="5" t="s">
        <v>194</v>
      </c>
      <c r="E101" s="5" t="s">
        <v>191</v>
      </c>
      <c r="F101" s="20" t="s">
        <v>232</v>
      </c>
      <c r="G101" s="5" t="s">
        <v>197</v>
      </c>
      <c r="H101" s="5">
        <v>0</v>
      </c>
      <c r="I101" s="7">
        <v>1</v>
      </c>
      <c r="J101" s="7">
        <v>6</v>
      </c>
      <c r="K101" s="8">
        <v>1</v>
      </c>
      <c r="L101" s="6">
        <v>15</v>
      </c>
      <c r="M101" s="10">
        <f t="shared" si="7"/>
        <v>15</v>
      </c>
      <c r="N101" s="19">
        <f t="shared" si="8"/>
        <v>2.25</v>
      </c>
      <c r="O101" s="9">
        <f t="shared" si="9"/>
        <v>2.25</v>
      </c>
      <c r="Q101" s="11"/>
    </row>
    <row r="102" spans="1:17" x14ac:dyDescent="0.3">
      <c r="A102" s="4" t="s">
        <v>61</v>
      </c>
      <c r="B102" s="4" t="s">
        <v>61</v>
      </c>
      <c r="C102" s="4" t="str">
        <f t="shared" si="10"/>
        <v>PORTER BAG STAND UP | 36 OZMINT</v>
      </c>
      <c r="D102" s="5" t="s">
        <v>194</v>
      </c>
      <c r="E102" s="5" t="s">
        <v>191</v>
      </c>
      <c r="F102" s="20" t="s">
        <v>232</v>
      </c>
      <c r="G102" s="5" t="s">
        <v>193</v>
      </c>
      <c r="H102" s="5">
        <v>850014034627</v>
      </c>
      <c r="I102" s="7">
        <v>6</v>
      </c>
      <c r="J102" s="7">
        <v>6</v>
      </c>
      <c r="K102" s="8">
        <v>358.07436575405046</v>
      </c>
      <c r="L102" s="6">
        <v>15</v>
      </c>
      <c r="M102" s="10">
        <f t="shared" ref="M102:M133" si="11">$K102*L102</f>
        <v>5371.1154863107568</v>
      </c>
      <c r="N102" s="19">
        <f t="shared" ref="N102:N133" si="12">L102*15%</f>
        <v>2.25</v>
      </c>
      <c r="O102" s="9">
        <f t="shared" ref="O102:O133" si="13">N102*K102</f>
        <v>805.66732294661358</v>
      </c>
      <c r="Q102" s="11"/>
    </row>
    <row r="103" spans="1:17" x14ac:dyDescent="0.3">
      <c r="A103" s="4" t="s">
        <v>105</v>
      </c>
      <c r="B103" s="4" t="s">
        <v>61</v>
      </c>
      <c r="C103" s="4" t="str">
        <f t="shared" si="10"/>
        <v>PORTER BAG STAND UP | 36 OZMINT</v>
      </c>
      <c r="D103" s="5" t="s">
        <v>194</v>
      </c>
      <c r="E103" s="5" t="s">
        <v>191</v>
      </c>
      <c r="F103" s="20" t="s">
        <v>232</v>
      </c>
      <c r="G103" s="5" t="s">
        <v>193</v>
      </c>
      <c r="H103" s="5">
        <v>0</v>
      </c>
      <c r="I103" s="7">
        <v>1</v>
      </c>
      <c r="J103" s="7">
        <v>6</v>
      </c>
      <c r="K103" s="8">
        <v>4</v>
      </c>
      <c r="L103" s="6">
        <v>15</v>
      </c>
      <c r="M103" s="10">
        <f t="shared" si="11"/>
        <v>60</v>
      </c>
      <c r="N103" s="19">
        <f t="shared" si="12"/>
        <v>2.25</v>
      </c>
      <c r="O103" s="9">
        <f t="shared" si="13"/>
        <v>9</v>
      </c>
      <c r="Q103" s="11"/>
    </row>
    <row r="104" spans="1:17" x14ac:dyDescent="0.3">
      <c r="A104" s="4" t="s">
        <v>151</v>
      </c>
      <c r="B104" s="4" t="s">
        <v>151</v>
      </c>
      <c r="C104" s="4" t="str">
        <f t="shared" si="10"/>
        <v>PORTER BAG STAND UP | 36 OZOAT</v>
      </c>
      <c r="D104" s="5" t="s">
        <v>194</v>
      </c>
      <c r="E104" s="5" t="s">
        <v>191</v>
      </c>
      <c r="F104" s="20" t="s">
        <v>232</v>
      </c>
      <c r="G104" s="5" t="s">
        <v>280</v>
      </c>
      <c r="H104" s="5">
        <v>810074419109</v>
      </c>
      <c r="I104" s="7">
        <v>6</v>
      </c>
      <c r="J104" s="7">
        <v>6</v>
      </c>
      <c r="K104" s="8">
        <v>370</v>
      </c>
      <c r="L104" s="6">
        <v>15</v>
      </c>
      <c r="M104" s="10">
        <f t="shared" si="11"/>
        <v>5550</v>
      </c>
      <c r="N104" s="19">
        <f t="shared" si="12"/>
        <v>2.25</v>
      </c>
      <c r="O104" s="9">
        <f t="shared" si="13"/>
        <v>832.5</v>
      </c>
      <c r="Q104" s="11"/>
    </row>
    <row r="105" spans="1:17" x14ac:dyDescent="0.3">
      <c r="A105" s="4" t="s">
        <v>152</v>
      </c>
      <c r="B105" s="4" t="s">
        <v>152</v>
      </c>
      <c r="C105" s="4" t="str">
        <f t="shared" si="10"/>
        <v>PORTER BAG STAND UP | 36 OZSAGE</v>
      </c>
      <c r="D105" s="5" t="s">
        <v>194</v>
      </c>
      <c r="E105" s="5" t="s">
        <v>191</v>
      </c>
      <c r="F105" s="20" t="s">
        <v>232</v>
      </c>
      <c r="G105" s="5" t="s">
        <v>281</v>
      </c>
      <c r="H105" s="5">
        <v>810074419178</v>
      </c>
      <c r="I105" s="7">
        <v>6</v>
      </c>
      <c r="J105" s="7">
        <v>6</v>
      </c>
      <c r="K105" s="8">
        <v>808</v>
      </c>
      <c r="L105" s="6">
        <v>15</v>
      </c>
      <c r="M105" s="10">
        <f t="shared" si="11"/>
        <v>12120</v>
      </c>
      <c r="N105" s="19">
        <f t="shared" si="12"/>
        <v>2.25</v>
      </c>
      <c r="O105" s="9">
        <f t="shared" si="13"/>
        <v>1818</v>
      </c>
      <c r="Q105" s="11"/>
    </row>
    <row r="106" spans="1:17" x14ac:dyDescent="0.3">
      <c r="A106" s="4" t="s">
        <v>62</v>
      </c>
      <c r="B106" s="4" t="s">
        <v>62</v>
      </c>
      <c r="C106" s="4" t="str">
        <f t="shared" si="10"/>
        <v>PORTER BAG STAND UP | 36 OZSLATE</v>
      </c>
      <c r="D106" s="5" t="s">
        <v>194</v>
      </c>
      <c r="E106" s="5" t="s">
        <v>191</v>
      </c>
      <c r="F106" s="20" t="s">
        <v>232</v>
      </c>
      <c r="G106" s="5" t="s">
        <v>231</v>
      </c>
      <c r="H106" s="5">
        <v>850014034634</v>
      </c>
      <c r="I106" s="7">
        <v>6</v>
      </c>
      <c r="J106" s="7">
        <v>6</v>
      </c>
      <c r="K106" s="8">
        <v>2983</v>
      </c>
      <c r="L106" s="6">
        <v>15</v>
      </c>
      <c r="M106" s="10">
        <f t="shared" si="11"/>
        <v>44745</v>
      </c>
      <c r="N106" s="19">
        <f t="shared" si="12"/>
        <v>2.25</v>
      </c>
      <c r="O106" s="9">
        <f t="shared" si="13"/>
        <v>6711.75</v>
      </c>
      <c r="Q106" s="11"/>
    </row>
    <row r="107" spans="1:17" x14ac:dyDescent="0.3">
      <c r="A107" s="4" t="s">
        <v>106</v>
      </c>
      <c r="B107" s="4" t="s">
        <v>62</v>
      </c>
      <c r="C107" s="4" t="str">
        <f t="shared" si="10"/>
        <v>PORTER BAG STAND UP | 36 OZSLATE</v>
      </c>
      <c r="D107" s="5" t="s">
        <v>194</v>
      </c>
      <c r="E107" s="5" t="s">
        <v>191</v>
      </c>
      <c r="F107" s="20" t="s">
        <v>232</v>
      </c>
      <c r="G107" s="5" t="s">
        <v>231</v>
      </c>
      <c r="H107" s="5">
        <v>0</v>
      </c>
      <c r="I107" s="7">
        <v>1</v>
      </c>
      <c r="J107" s="7">
        <v>6</v>
      </c>
      <c r="K107" s="8">
        <v>8</v>
      </c>
      <c r="L107" s="6">
        <v>15</v>
      </c>
      <c r="M107" s="10">
        <f t="shared" si="11"/>
        <v>120</v>
      </c>
      <c r="N107" s="19">
        <f t="shared" si="12"/>
        <v>2.25</v>
      </c>
      <c r="O107" s="9">
        <f t="shared" si="13"/>
        <v>18</v>
      </c>
      <c r="Q107" s="11"/>
    </row>
    <row r="108" spans="1:17" x14ac:dyDescent="0.3">
      <c r="A108" s="4" t="s">
        <v>63</v>
      </c>
      <c r="B108" s="4" t="s">
        <v>63</v>
      </c>
      <c r="C108" s="4" t="str">
        <f t="shared" si="10"/>
        <v>PORTER BAG STAND UP | 50 OZBLUSH</v>
      </c>
      <c r="D108" s="5" t="s">
        <v>194</v>
      </c>
      <c r="E108" s="5" t="s">
        <v>191</v>
      </c>
      <c r="F108" s="20" t="s">
        <v>192</v>
      </c>
      <c r="G108" s="5" t="s">
        <v>170</v>
      </c>
      <c r="H108" s="5">
        <v>850014034696</v>
      </c>
      <c r="I108" s="7">
        <v>6</v>
      </c>
      <c r="J108" s="7">
        <v>6</v>
      </c>
      <c r="K108" s="8">
        <v>3040.6808264000006</v>
      </c>
      <c r="L108" s="6">
        <v>20</v>
      </c>
      <c r="M108" s="10">
        <f t="shared" si="11"/>
        <v>60813.616528000013</v>
      </c>
      <c r="N108" s="19">
        <f t="shared" si="12"/>
        <v>3</v>
      </c>
      <c r="O108" s="9">
        <f t="shared" si="13"/>
        <v>9122.0424792000013</v>
      </c>
      <c r="Q108" s="11"/>
    </row>
    <row r="109" spans="1:17" x14ac:dyDescent="0.3">
      <c r="A109" s="4" t="s">
        <v>64</v>
      </c>
      <c r="B109" s="4" t="s">
        <v>64</v>
      </c>
      <c r="C109" s="4" t="str">
        <f t="shared" si="10"/>
        <v>PORTER BAG STAND UP | 50 OZCHARCOAL</v>
      </c>
      <c r="D109" s="5" t="s">
        <v>194</v>
      </c>
      <c r="E109" s="5" t="s">
        <v>191</v>
      </c>
      <c r="F109" s="20" t="s">
        <v>192</v>
      </c>
      <c r="G109" s="5" t="s">
        <v>188</v>
      </c>
      <c r="H109" s="5">
        <v>850014034665</v>
      </c>
      <c r="I109" s="7">
        <v>6</v>
      </c>
      <c r="J109" s="7">
        <v>6</v>
      </c>
      <c r="K109" s="8">
        <v>3999</v>
      </c>
      <c r="L109" s="6">
        <v>20</v>
      </c>
      <c r="M109" s="10">
        <f t="shared" si="11"/>
        <v>79980</v>
      </c>
      <c r="N109" s="19">
        <f t="shared" si="12"/>
        <v>3</v>
      </c>
      <c r="O109" s="9">
        <f t="shared" si="13"/>
        <v>11997</v>
      </c>
      <c r="Q109" s="11"/>
    </row>
    <row r="110" spans="1:17" x14ac:dyDescent="0.3">
      <c r="A110" s="4" t="s">
        <v>65</v>
      </c>
      <c r="B110" s="4" t="s">
        <v>65</v>
      </c>
      <c r="C110" s="4" t="str">
        <f t="shared" si="10"/>
        <v>PORTER BAG STAND UP | 50 OZCREAM</v>
      </c>
      <c r="D110" s="5" t="s">
        <v>194</v>
      </c>
      <c r="E110" s="5" t="s">
        <v>191</v>
      </c>
      <c r="F110" s="20" t="s">
        <v>192</v>
      </c>
      <c r="G110" s="5" t="s">
        <v>197</v>
      </c>
      <c r="H110" s="5">
        <v>850014034658</v>
      </c>
      <c r="I110" s="7">
        <v>6</v>
      </c>
      <c r="J110" s="7">
        <v>6</v>
      </c>
      <c r="K110" s="8">
        <v>203</v>
      </c>
      <c r="L110" s="6">
        <v>20</v>
      </c>
      <c r="M110" s="10">
        <f t="shared" si="11"/>
        <v>4060</v>
      </c>
      <c r="N110" s="19">
        <f t="shared" si="12"/>
        <v>3</v>
      </c>
      <c r="O110" s="9">
        <f t="shared" si="13"/>
        <v>609</v>
      </c>
      <c r="Q110" s="11"/>
    </row>
    <row r="111" spans="1:17" x14ac:dyDescent="0.3">
      <c r="A111" s="4" t="s">
        <v>107</v>
      </c>
      <c r="B111" s="4" t="s">
        <v>65</v>
      </c>
      <c r="C111" s="4" t="str">
        <f t="shared" si="10"/>
        <v>PORTER BAG STAND UP | 50 OZCREAM</v>
      </c>
      <c r="D111" s="5" t="s">
        <v>194</v>
      </c>
      <c r="E111" s="5" t="s">
        <v>191</v>
      </c>
      <c r="F111" s="20" t="s">
        <v>192</v>
      </c>
      <c r="G111" s="5" t="s">
        <v>197</v>
      </c>
      <c r="H111" s="5">
        <v>0</v>
      </c>
      <c r="I111" s="7">
        <v>1</v>
      </c>
      <c r="J111" s="7">
        <v>6</v>
      </c>
      <c r="K111" s="8">
        <v>5</v>
      </c>
      <c r="L111" s="6">
        <v>20</v>
      </c>
      <c r="M111" s="10">
        <f t="shared" si="11"/>
        <v>100</v>
      </c>
      <c r="N111" s="19">
        <f t="shared" si="12"/>
        <v>3</v>
      </c>
      <c r="O111" s="9">
        <f t="shared" si="13"/>
        <v>15</v>
      </c>
      <c r="Q111" s="11"/>
    </row>
    <row r="112" spans="1:17" x14ac:dyDescent="0.3">
      <c r="A112" s="4" t="s">
        <v>66</v>
      </c>
      <c r="B112" s="4" t="s">
        <v>66</v>
      </c>
      <c r="C112" s="4" t="str">
        <f t="shared" si="10"/>
        <v>PORTER BAG STAND UP | 50 OZMINT</v>
      </c>
      <c r="D112" s="5" t="s">
        <v>194</v>
      </c>
      <c r="E112" s="5" t="s">
        <v>191</v>
      </c>
      <c r="F112" s="20" t="s">
        <v>192</v>
      </c>
      <c r="G112" s="5" t="s">
        <v>193</v>
      </c>
      <c r="H112" s="5">
        <v>850014034672</v>
      </c>
      <c r="I112" s="7">
        <v>6</v>
      </c>
      <c r="J112" s="7">
        <v>6</v>
      </c>
      <c r="K112" s="8">
        <v>3781.564353136605</v>
      </c>
      <c r="L112" s="6">
        <v>20</v>
      </c>
      <c r="M112" s="10">
        <f t="shared" si="11"/>
        <v>75631.287062732095</v>
      </c>
      <c r="N112" s="19">
        <f t="shared" si="12"/>
        <v>3</v>
      </c>
      <c r="O112" s="9">
        <f t="shared" si="13"/>
        <v>11344.693059409816</v>
      </c>
      <c r="Q112" s="11"/>
    </row>
    <row r="113" spans="1:17" x14ac:dyDescent="0.3">
      <c r="A113" s="4" t="s">
        <v>67</v>
      </c>
      <c r="B113" s="4" t="s">
        <v>313</v>
      </c>
      <c r="C113" s="4" t="str">
        <f t="shared" si="10"/>
        <v xml:space="preserve">PORTER BAG STAND UP | 50 OZNAVY </v>
      </c>
      <c r="D113" s="5" t="s">
        <v>194</v>
      </c>
      <c r="E113" s="5" t="s">
        <v>191</v>
      </c>
      <c r="F113" s="20" t="s">
        <v>192</v>
      </c>
      <c r="G113" s="5" t="s">
        <v>233</v>
      </c>
      <c r="H113" s="5">
        <v>0</v>
      </c>
      <c r="I113" s="7">
        <v>1</v>
      </c>
      <c r="J113" s="7">
        <v>6</v>
      </c>
      <c r="K113" s="8">
        <v>1</v>
      </c>
      <c r="L113" s="6">
        <v>20</v>
      </c>
      <c r="M113" s="10">
        <f t="shared" si="11"/>
        <v>20</v>
      </c>
      <c r="N113" s="19">
        <f t="shared" si="12"/>
        <v>3</v>
      </c>
      <c r="O113" s="9">
        <f t="shared" si="13"/>
        <v>3</v>
      </c>
      <c r="Q113" s="11"/>
    </row>
    <row r="114" spans="1:17" x14ac:dyDescent="0.3">
      <c r="A114" s="4" t="s">
        <v>153</v>
      </c>
      <c r="B114" s="4" t="s">
        <v>153</v>
      </c>
      <c r="C114" s="4" t="str">
        <f t="shared" si="10"/>
        <v>PORTER BAG STAND UP | 50 OZOAT</v>
      </c>
      <c r="D114" s="5" t="s">
        <v>194</v>
      </c>
      <c r="E114" s="5" t="s">
        <v>191</v>
      </c>
      <c r="F114" s="20" t="s">
        <v>192</v>
      </c>
      <c r="G114" s="5" t="s">
        <v>280</v>
      </c>
      <c r="H114" s="5">
        <v>810074419116</v>
      </c>
      <c r="I114" s="7">
        <v>6</v>
      </c>
      <c r="J114" s="7">
        <v>6</v>
      </c>
      <c r="K114" s="8">
        <v>786</v>
      </c>
      <c r="L114" s="6">
        <v>20</v>
      </c>
      <c r="M114" s="10">
        <f t="shared" si="11"/>
        <v>15720</v>
      </c>
      <c r="N114" s="19">
        <f t="shared" si="12"/>
        <v>3</v>
      </c>
      <c r="O114" s="9">
        <f t="shared" si="13"/>
        <v>2358</v>
      </c>
      <c r="Q114" s="11"/>
    </row>
    <row r="115" spans="1:17" x14ac:dyDescent="0.3">
      <c r="A115" s="4" t="s">
        <v>154</v>
      </c>
      <c r="B115" s="4" t="s">
        <v>154</v>
      </c>
      <c r="C115" s="4" t="str">
        <f t="shared" si="10"/>
        <v>PORTER BAG STAND UP | 50 OZSAGE</v>
      </c>
      <c r="D115" s="5" t="s">
        <v>194</v>
      </c>
      <c r="E115" s="5" t="s">
        <v>191</v>
      </c>
      <c r="F115" s="20" t="s">
        <v>192</v>
      </c>
      <c r="G115" s="5" t="s">
        <v>281</v>
      </c>
      <c r="H115" s="5">
        <v>810074419185</v>
      </c>
      <c r="I115" s="7">
        <v>6</v>
      </c>
      <c r="J115" s="7">
        <v>6</v>
      </c>
      <c r="K115" s="8">
        <v>881</v>
      </c>
      <c r="L115" s="6">
        <v>20</v>
      </c>
      <c r="M115" s="10">
        <f t="shared" si="11"/>
        <v>17620</v>
      </c>
      <c r="N115" s="19">
        <f t="shared" si="12"/>
        <v>3</v>
      </c>
      <c r="O115" s="9">
        <f t="shared" si="13"/>
        <v>2643</v>
      </c>
      <c r="Q115" s="11"/>
    </row>
    <row r="116" spans="1:17" x14ac:dyDescent="0.3">
      <c r="A116" s="4" t="s">
        <v>68</v>
      </c>
      <c r="B116" s="4" t="s">
        <v>68</v>
      </c>
      <c r="C116" s="4" t="str">
        <f t="shared" si="10"/>
        <v>PORTER BAG STAND UP | 50 OZSLATE</v>
      </c>
      <c r="D116" s="5" t="s">
        <v>194</v>
      </c>
      <c r="E116" s="5" t="s">
        <v>191</v>
      </c>
      <c r="F116" s="20" t="s">
        <v>192</v>
      </c>
      <c r="G116" s="5" t="s">
        <v>231</v>
      </c>
      <c r="H116" s="5">
        <v>850014034689</v>
      </c>
      <c r="I116" s="7">
        <v>6</v>
      </c>
      <c r="J116" s="7">
        <v>6</v>
      </c>
      <c r="K116" s="8">
        <v>4140</v>
      </c>
      <c r="L116" s="6">
        <v>20</v>
      </c>
      <c r="M116" s="10">
        <f t="shared" si="11"/>
        <v>82800</v>
      </c>
      <c r="N116" s="19">
        <f t="shared" si="12"/>
        <v>3</v>
      </c>
      <c r="O116" s="9">
        <f t="shared" si="13"/>
        <v>12420</v>
      </c>
      <c r="Q116" s="11"/>
    </row>
    <row r="117" spans="1:17" x14ac:dyDescent="0.3">
      <c r="A117" s="4" t="s">
        <v>69</v>
      </c>
      <c r="B117" s="4" t="s">
        <v>314</v>
      </c>
      <c r="C117" s="4" t="str">
        <f t="shared" si="10"/>
        <v>INSULATED CERAMIC BOTTLE - 20 OZBLUSH</v>
      </c>
      <c r="D117" s="5" t="s">
        <v>209</v>
      </c>
      <c r="E117" s="5" t="s">
        <v>234</v>
      </c>
      <c r="F117" s="20" t="s">
        <v>235</v>
      </c>
      <c r="G117" s="5" t="s">
        <v>170</v>
      </c>
      <c r="H117" s="5">
        <v>0</v>
      </c>
      <c r="I117" s="7">
        <v>1</v>
      </c>
      <c r="J117" s="7">
        <v>6</v>
      </c>
      <c r="K117" s="8">
        <v>1</v>
      </c>
      <c r="L117" s="6">
        <v>40</v>
      </c>
      <c r="M117" s="10">
        <f t="shared" si="11"/>
        <v>40</v>
      </c>
      <c r="N117" s="19">
        <f t="shared" si="12"/>
        <v>6</v>
      </c>
      <c r="O117" s="9">
        <f t="shared" si="13"/>
        <v>6</v>
      </c>
      <c r="Q117" s="11"/>
    </row>
    <row r="118" spans="1:17" x14ac:dyDescent="0.3">
      <c r="A118" s="4" t="s">
        <v>70</v>
      </c>
      <c r="B118" s="4" t="s">
        <v>315</v>
      </c>
      <c r="C118" s="4" t="str">
        <f t="shared" si="10"/>
        <v>INSULATED CERAMIC BOTTLE - 20 OZCREAM</v>
      </c>
      <c r="D118" s="5" t="s">
        <v>209</v>
      </c>
      <c r="E118" s="5" t="s">
        <v>234</v>
      </c>
      <c r="F118" s="20" t="s">
        <v>235</v>
      </c>
      <c r="G118" s="5" t="s">
        <v>197</v>
      </c>
      <c r="H118" s="5">
        <v>0</v>
      </c>
      <c r="I118" s="7">
        <v>1</v>
      </c>
      <c r="J118" s="7">
        <v>6</v>
      </c>
      <c r="K118" s="8">
        <v>2</v>
      </c>
      <c r="L118" s="6">
        <v>40</v>
      </c>
      <c r="M118" s="10">
        <f t="shared" si="11"/>
        <v>80</v>
      </c>
      <c r="N118" s="19">
        <f t="shared" si="12"/>
        <v>6</v>
      </c>
      <c r="O118" s="9">
        <f t="shared" si="13"/>
        <v>12</v>
      </c>
      <c r="Q118" s="11"/>
    </row>
    <row r="119" spans="1:17" x14ac:dyDescent="0.3">
      <c r="A119" s="4" t="s">
        <v>71</v>
      </c>
      <c r="B119" s="4" t="s">
        <v>71</v>
      </c>
      <c r="C119" s="4" t="str">
        <f t="shared" si="10"/>
        <v>INSULATED CERAMIC BOTTLE - 20 OZTERRAZZO CREAM</v>
      </c>
      <c r="D119" s="5" t="s">
        <v>209</v>
      </c>
      <c r="E119" s="5" t="s">
        <v>210</v>
      </c>
      <c r="F119" s="20" t="s">
        <v>235</v>
      </c>
      <c r="G119" s="5" t="s">
        <v>226</v>
      </c>
      <c r="H119" s="5">
        <v>810074412704</v>
      </c>
      <c r="I119" s="7">
        <v>6</v>
      </c>
      <c r="J119" s="7">
        <v>6</v>
      </c>
      <c r="K119" s="8">
        <v>316</v>
      </c>
      <c r="L119" s="6">
        <v>45</v>
      </c>
      <c r="M119" s="10">
        <f t="shared" si="11"/>
        <v>14220</v>
      </c>
      <c r="N119" s="19">
        <f t="shared" si="12"/>
        <v>6.75</v>
      </c>
      <c r="O119" s="9">
        <f t="shared" si="13"/>
        <v>2133</v>
      </c>
      <c r="Q119" s="11"/>
    </row>
    <row r="120" spans="1:17" x14ac:dyDescent="0.3">
      <c r="A120" s="4" t="s">
        <v>108</v>
      </c>
      <c r="B120" s="4" t="s">
        <v>316</v>
      </c>
      <c r="C120" s="4" t="str">
        <f t="shared" si="10"/>
        <v>INSULATED CERAMIC BOTTLE | 12 OZCREAM</v>
      </c>
      <c r="D120" s="5" t="s">
        <v>209</v>
      </c>
      <c r="E120" s="5" t="s">
        <v>258</v>
      </c>
      <c r="F120" s="20" t="s">
        <v>259</v>
      </c>
      <c r="G120" s="5" t="s">
        <v>197</v>
      </c>
      <c r="H120" s="5">
        <v>0</v>
      </c>
      <c r="I120" s="7">
        <v>1</v>
      </c>
      <c r="J120" s="7">
        <v>6</v>
      </c>
      <c r="K120" s="8">
        <v>1</v>
      </c>
      <c r="L120" s="6">
        <v>30</v>
      </c>
      <c r="M120" s="10">
        <f t="shared" si="11"/>
        <v>30</v>
      </c>
      <c r="N120" s="19">
        <f t="shared" si="12"/>
        <v>4.5</v>
      </c>
      <c r="O120" s="9">
        <f t="shared" si="13"/>
        <v>4.5</v>
      </c>
      <c r="Q120" s="11"/>
    </row>
    <row r="121" spans="1:17" ht="27.6" x14ac:dyDescent="0.3">
      <c r="A121" s="4" t="s">
        <v>109</v>
      </c>
      <c r="B121" s="4" t="s">
        <v>317</v>
      </c>
      <c r="C121" s="4" t="str">
        <f t="shared" si="10"/>
        <v>HYDRATION | INSULATED CERAMIC BOTTLE 16 OZBLUSH</v>
      </c>
      <c r="D121" s="5" t="s">
        <v>209</v>
      </c>
      <c r="E121" s="5" t="s">
        <v>260</v>
      </c>
      <c r="F121" s="20" t="s">
        <v>260</v>
      </c>
      <c r="G121" s="5" t="s">
        <v>170</v>
      </c>
      <c r="H121" s="5">
        <v>0</v>
      </c>
      <c r="I121" s="7">
        <v>1</v>
      </c>
      <c r="J121" s="7">
        <v>6</v>
      </c>
      <c r="K121" s="8">
        <v>2</v>
      </c>
      <c r="L121" s="6">
        <v>35</v>
      </c>
      <c r="M121" s="10">
        <f t="shared" si="11"/>
        <v>70</v>
      </c>
      <c r="N121" s="19">
        <f t="shared" si="12"/>
        <v>5.25</v>
      </c>
      <c r="O121" s="9">
        <f t="shared" si="13"/>
        <v>10.5</v>
      </c>
      <c r="Q121" s="11"/>
    </row>
    <row r="122" spans="1:17" ht="27.6" x14ac:dyDescent="0.3">
      <c r="A122" s="4" t="s">
        <v>110</v>
      </c>
      <c r="B122" s="4" t="s">
        <v>318</v>
      </c>
      <c r="C122" s="4" t="str">
        <f t="shared" si="10"/>
        <v>HYDRATION | INSULATED CERAMIC BOTTLE 16 OZTERRAZZO BLUSH</v>
      </c>
      <c r="D122" s="5" t="s">
        <v>209</v>
      </c>
      <c r="E122" s="5" t="s">
        <v>260</v>
      </c>
      <c r="F122" s="20" t="s">
        <v>260</v>
      </c>
      <c r="G122" s="5" t="s">
        <v>261</v>
      </c>
      <c r="H122" s="5">
        <v>0</v>
      </c>
      <c r="I122" s="7">
        <v>1</v>
      </c>
      <c r="J122" s="7">
        <v>6</v>
      </c>
      <c r="K122" s="8">
        <v>2</v>
      </c>
      <c r="L122" s="6">
        <v>35</v>
      </c>
      <c r="M122" s="10">
        <f t="shared" si="11"/>
        <v>70</v>
      </c>
      <c r="N122" s="19">
        <f t="shared" si="12"/>
        <v>5.25</v>
      </c>
      <c r="O122" s="9">
        <f t="shared" si="13"/>
        <v>10.5</v>
      </c>
      <c r="Q122" s="11"/>
    </row>
    <row r="123" spans="1:17" ht="27.6" x14ac:dyDescent="0.3">
      <c r="A123" s="4" t="s">
        <v>111</v>
      </c>
      <c r="B123" s="4" t="s">
        <v>319</v>
      </c>
      <c r="C123" s="4" t="str">
        <f t="shared" si="10"/>
        <v>HYDRATION | INSULATED CERAMIC BOTTLE 16 OZTERRAZZO CHARCOAL</v>
      </c>
      <c r="D123" s="5" t="s">
        <v>209</v>
      </c>
      <c r="E123" s="5" t="s">
        <v>260</v>
      </c>
      <c r="F123" s="20" t="s">
        <v>260</v>
      </c>
      <c r="G123" s="5" t="s">
        <v>262</v>
      </c>
      <c r="H123" s="5">
        <v>0</v>
      </c>
      <c r="I123" s="7">
        <v>1</v>
      </c>
      <c r="J123" s="7">
        <v>6</v>
      </c>
      <c r="K123" s="8">
        <v>1</v>
      </c>
      <c r="L123" s="6">
        <v>35</v>
      </c>
      <c r="M123" s="10">
        <f t="shared" si="11"/>
        <v>35</v>
      </c>
      <c r="N123" s="19">
        <f t="shared" si="12"/>
        <v>5.25</v>
      </c>
      <c r="O123" s="9">
        <f t="shared" si="13"/>
        <v>5.25</v>
      </c>
      <c r="Q123" s="11"/>
    </row>
    <row r="124" spans="1:17" ht="27.6" x14ac:dyDescent="0.3">
      <c r="A124" s="4" t="s">
        <v>112</v>
      </c>
      <c r="B124" s="4" t="s">
        <v>320</v>
      </c>
      <c r="C124" s="4" t="str">
        <f t="shared" si="10"/>
        <v>HYDRATION | INSULATED CERAMIC BOTTLE 16 OZTERRAZZO CREAM</v>
      </c>
      <c r="D124" s="5" t="s">
        <v>209</v>
      </c>
      <c r="E124" s="5" t="s">
        <v>260</v>
      </c>
      <c r="F124" s="20" t="s">
        <v>260</v>
      </c>
      <c r="G124" s="5" t="s">
        <v>226</v>
      </c>
      <c r="H124" s="5">
        <v>0</v>
      </c>
      <c r="I124" s="7">
        <v>1</v>
      </c>
      <c r="J124" s="7">
        <v>6</v>
      </c>
      <c r="K124" s="8">
        <v>3</v>
      </c>
      <c r="L124" s="6">
        <v>35</v>
      </c>
      <c r="M124" s="10">
        <f t="shared" si="11"/>
        <v>105</v>
      </c>
      <c r="N124" s="19">
        <f t="shared" si="12"/>
        <v>5.25</v>
      </c>
      <c r="O124" s="9">
        <f t="shared" si="13"/>
        <v>15.75</v>
      </c>
      <c r="Q124" s="11"/>
    </row>
    <row r="125" spans="1:17" x14ac:dyDescent="0.3">
      <c r="A125" s="4" t="s">
        <v>141</v>
      </c>
      <c r="B125" s="4" t="s">
        <v>321</v>
      </c>
      <c r="C125" s="4" t="str">
        <f t="shared" si="10"/>
        <v>INSULATED CERAMIC BOTTLE | 12 OZTERRAZZO CHARCOAL</v>
      </c>
      <c r="D125" s="5" t="s">
        <v>209</v>
      </c>
      <c r="E125" s="5" t="s">
        <v>258</v>
      </c>
      <c r="F125" s="20" t="s">
        <v>259</v>
      </c>
      <c r="G125" s="5" t="s">
        <v>262</v>
      </c>
      <c r="H125" s="5">
        <v>0</v>
      </c>
      <c r="I125" s="7">
        <v>1</v>
      </c>
      <c r="J125" s="7">
        <v>6</v>
      </c>
      <c r="K125" s="8">
        <v>1</v>
      </c>
      <c r="L125" s="6">
        <v>30</v>
      </c>
      <c r="M125" s="10">
        <f t="shared" si="11"/>
        <v>30</v>
      </c>
      <c r="N125" s="19">
        <f t="shared" si="12"/>
        <v>4.5</v>
      </c>
      <c r="O125" s="9">
        <f t="shared" si="13"/>
        <v>4.5</v>
      </c>
      <c r="Q125" s="11"/>
    </row>
    <row r="126" spans="1:17" x14ac:dyDescent="0.3">
      <c r="A126" s="4" t="s">
        <v>113</v>
      </c>
      <c r="B126" s="4" t="s">
        <v>322</v>
      </c>
      <c r="C126" s="4" t="str">
        <f t="shared" si="10"/>
        <v>INSULATED CERAMIC BOTTLE | 12 OZTERRAZZO CREAM</v>
      </c>
      <c r="D126" s="5" t="s">
        <v>209</v>
      </c>
      <c r="E126" s="5" t="s">
        <v>258</v>
      </c>
      <c r="F126" s="20" t="s">
        <v>259</v>
      </c>
      <c r="G126" s="5" t="s">
        <v>226</v>
      </c>
      <c r="H126" s="5">
        <v>0</v>
      </c>
      <c r="I126" s="7">
        <v>1</v>
      </c>
      <c r="J126" s="7">
        <v>6</v>
      </c>
      <c r="K126" s="8">
        <v>3</v>
      </c>
      <c r="L126" s="6">
        <v>30</v>
      </c>
      <c r="M126" s="10">
        <f t="shared" si="11"/>
        <v>90</v>
      </c>
      <c r="N126" s="19">
        <f t="shared" si="12"/>
        <v>4.5</v>
      </c>
      <c r="O126" s="9">
        <f t="shared" si="13"/>
        <v>13.5</v>
      </c>
      <c r="Q126" s="11"/>
    </row>
    <row r="127" spans="1:17" x14ac:dyDescent="0.3">
      <c r="A127" s="4" t="s">
        <v>114</v>
      </c>
      <c r="B127" s="4" t="s">
        <v>323</v>
      </c>
      <c r="C127" s="4" t="str">
        <f t="shared" si="10"/>
        <v>PORTER | GLASS | 15 OZCREAM</v>
      </c>
      <c r="D127" s="5" t="s">
        <v>209</v>
      </c>
      <c r="E127" s="5" t="s">
        <v>263</v>
      </c>
      <c r="F127" s="20" t="s">
        <v>263</v>
      </c>
      <c r="G127" s="5" t="s">
        <v>197</v>
      </c>
      <c r="H127" s="5">
        <v>0</v>
      </c>
      <c r="I127" s="7">
        <v>1</v>
      </c>
      <c r="J127" s="7">
        <v>6</v>
      </c>
      <c r="K127" s="8">
        <v>12</v>
      </c>
      <c r="L127" s="6">
        <v>25</v>
      </c>
      <c r="M127" s="10">
        <f t="shared" si="11"/>
        <v>300</v>
      </c>
      <c r="N127" s="19">
        <f t="shared" si="12"/>
        <v>3.75</v>
      </c>
      <c r="O127" s="9">
        <f t="shared" si="13"/>
        <v>45</v>
      </c>
      <c r="Q127" s="11"/>
    </row>
    <row r="128" spans="1:17" x14ac:dyDescent="0.3">
      <c r="A128" s="4" t="s">
        <v>115</v>
      </c>
      <c r="B128" s="4" t="s">
        <v>324</v>
      </c>
      <c r="C128" s="4" t="str">
        <f t="shared" si="10"/>
        <v>PORTER | GLASS | 15 OZMINT</v>
      </c>
      <c r="D128" s="5" t="s">
        <v>209</v>
      </c>
      <c r="E128" s="5" t="s">
        <v>263</v>
      </c>
      <c r="F128" s="20" t="s">
        <v>263</v>
      </c>
      <c r="G128" s="5" t="s">
        <v>193</v>
      </c>
      <c r="H128" s="5">
        <v>0</v>
      </c>
      <c r="I128" s="7">
        <v>1</v>
      </c>
      <c r="J128" s="7">
        <v>6</v>
      </c>
      <c r="K128" s="8">
        <v>36</v>
      </c>
      <c r="L128" s="6">
        <v>25</v>
      </c>
      <c r="M128" s="10">
        <f t="shared" si="11"/>
        <v>900</v>
      </c>
      <c r="N128" s="19">
        <f t="shared" si="12"/>
        <v>3.75</v>
      </c>
      <c r="O128" s="9">
        <f t="shared" si="13"/>
        <v>135</v>
      </c>
      <c r="Q128" s="11"/>
    </row>
    <row r="129" spans="1:17" x14ac:dyDescent="0.3">
      <c r="A129" s="4" t="s">
        <v>116</v>
      </c>
      <c r="B129" s="4" t="s">
        <v>325</v>
      </c>
      <c r="C129" s="4" t="str">
        <f t="shared" si="10"/>
        <v>MUGS | 12 OZBLUSH</v>
      </c>
      <c r="D129" s="5" t="s">
        <v>209</v>
      </c>
      <c r="E129" s="5" t="s">
        <v>264</v>
      </c>
      <c r="F129" s="20" t="s">
        <v>264</v>
      </c>
      <c r="G129" s="5" t="s">
        <v>170</v>
      </c>
      <c r="H129" s="5">
        <v>0</v>
      </c>
      <c r="I129" s="7">
        <v>1</v>
      </c>
      <c r="J129" s="7">
        <v>6</v>
      </c>
      <c r="K129" s="8">
        <v>8</v>
      </c>
      <c r="L129" s="6">
        <v>25</v>
      </c>
      <c r="M129" s="10">
        <f t="shared" si="11"/>
        <v>200</v>
      </c>
      <c r="N129" s="19">
        <f t="shared" si="12"/>
        <v>3.75</v>
      </c>
      <c r="O129" s="9">
        <f t="shared" si="13"/>
        <v>30</v>
      </c>
      <c r="Q129" s="11"/>
    </row>
    <row r="130" spans="1:17" x14ac:dyDescent="0.3">
      <c r="A130" s="4" t="s">
        <v>117</v>
      </c>
      <c r="B130" s="4" t="s">
        <v>326</v>
      </c>
      <c r="C130" s="4" t="str">
        <f t="shared" si="10"/>
        <v>MUGS | 16 OZBLUSH</v>
      </c>
      <c r="D130" s="5" t="s">
        <v>209</v>
      </c>
      <c r="E130" s="5" t="s">
        <v>265</v>
      </c>
      <c r="F130" s="20" t="s">
        <v>265</v>
      </c>
      <c r="G130" s="5" t="s">
        <v>170</v>
      </c>
      <c r="H130" s="5">
        <v>0</v>
      </c>
      <c r="I130" s="7">
        <v>1</v>
      </c>
      <c r="J130" s="7">
        <v>6</v>
      </c>
      <c r="K130" s="8">
        <v>1</v>
      </c>
      <c r="L130" s="6">
        <v>30</v>
      </c>
      <c r="M130" s="10">
        <f t="shared" si="11"/>
        <v>30</v>
      </c>
      <c r="N130" s="19">
        <f t="shared" si="12"/>
        <v>4.5</v>
      </c>
      <c r="O130" s="9">
        <f t="shared" si="13"/>
        <v>4.5</v>
      </c>
      <c r="Q130" s="11"/>
    </row>
    <row r="131" spans="1:17" x14ac:dyDescent="0.3">
      <c r="A131" s="4" t="s">
        <v>118</v>
      </c>
      <c r="B131" s="4" t="s">
        <v>327</v>
      </c>
      <c r="C131" s="4" t="str">
        <f t="shared" si="10"/>
        <v>MUGS | 16 OZMINT</v>
      </c>
      <c r="D131" s="5" t="s">
        <v>209</v>
      </c>
      <c r="E131" s="5" t="s">
        <v>265</v>
      </c>
      <c r="F131" s="20" t="s">
        <v>265</v>
      </c>
      <c r="G131" s="5" t="s">
        <v>193</v>
      </c>
      <c r="H131" s="5">
        <v>0</v>
      </c>
      <c r="I131" s="7">
        <v>1</v>
      </c>
      <c r="J131" s="7">
        <v>6</v>
      </c>
      <c r="K131" s="8">
        <v>3</v>
      </c>
      <c r="L131" s="6">
        <v>30</v>
      </c>
      <c r="M131" s="10">
        <f t="shared" si="11"/>
        <v>90</v>
      </c>
      <c r="N131" s="19">
        <f t="shared" si="12"/>
        <v>4.5</v>
      </c>
      <c r="O131" s="9">
        <f t="shared" si="13"/>
        <v>13.5</v>
      </c>
      <c r="Q131" s="11"/>
    </row>
    <row r="132" spans="1:17" x14ac:dyDescent="0.3">
      <c r="A132" s="4" t="s">
        <v>119</v>
      </c>
      <c r="B132" s="4" t="s">
        <v>328</v>
      </c>
      <c r="C132" s="4" t="str">
        <f t="shared" si="10"/>
        <v>MUGS | 16 OZSLATE</v>
      </c>
      <c r="D132" s="5" t="s">
        <v>209</v>
      </c>
      <c r="E132" s="5" t="s">
        <v>265</v>
      </c>
      <c r="F132" s="20" t="s">
        <v>265</v>
      </c>
      <c r="G132" s="5" t="s">
        <v>231</v>
      </c>
      <c r="H132" s="5">
        <v>0</v>
      </c>
      <c r="I132" s="7">
        <v>1</v>
      </c>
      <c r="J132" s="7">
        <v>6</v>
      </c>
      <c r="K132" s="8">
        <v>33</v>
      </c>
      <c r="L132" s="6">
        <v>30</v>
      </c>
      <c r="M132" s="10">
        <f t="shared" si="11"/>
        <v>990</v>
      </c>
      <c r="N132" s="19">
        <f t="shared" si="12"/>
        <v>4.5</v>
      </c>
      <c r="O132" s="9">
        <f t="shared" si="13"/>
        <v>148.5</v>
      </c>
      <c r="Q132" s="11"/>
    </row>
    <row r="133" spans="1:17" x14ac:dyDescent="0.3">
      <c r="A133" s="4" t="s">
        <v>120</v>
      </c>
      <c r="B133" s="4" t="s">
        <v>329</v>
      </c>
      <c r="C133" s="4" t="str">
        <f t="shared" si="10"/>
        <v>MUGS | 12 OZMINT</v>
      </c>
      <c r="D133" s="5" t="s">
        <v>209</v>
      </c>
      <c r="E133" s="5" t="s">
        <v>264</v>
      </c>
      <c r="F133" s="20" t="s">
        <v>264</v>
      </c>
      <c r="G133" s="5" t="s">
        <v>193</v>
      </c>
      <c r="H133" s="5">
        <v>0</v>
      </c>
      <c r="I133" s="7">
        <v>1</v>
      </c>
      <c r="J133" s="7">
        <v>6</v>
      </c>
      <c r="K133" s="8">
        <v>5</v>
      </c>
      <c r="L133" s="6">
        <v>25</v>
      </c>
      <c r="M133" s="10">
        <f t="shared" si="11"/>
        <v>125</v>
      </c>
      <c r="N133" s="19">
        <f t="shared" si="12"/>
        <v>3.75</v>
      </c>
      <c r="O133" s="9">
        <f t="shared" si="13"/>
        <v>18.75</v>
      </c>
      <c r="Q133" s="11"/>
    </row>
    <row r="134" spans="1:17" x14ac:dyDescent="0.3">
      <c r="A134" s="4" t="s">
        <v>121</v>
      </c>
      <c r="B134" s="4" t="s">
        <v>330</v>
      </c>
      <c r="C134" s="4" t="str">
        <f t="shared" si="10"/>
        <v>MUGS | 12 OZTERRAZZO BLUSH</v>
      </c>
      <c r="D134" s="5" t="s">
        <v>209</v>
      </c>
      <c r="E134" s="5" t="s">
        <v>264</v>
      </c>
      <c r="F134" s="20" t="s">
        <v>264</v>
      </c>
      <c r="G134" s="5" t="s">
        <v>261</v>
      </c>
      <c r="H134" s="5">
        <v>0</v>
      </c>
      <c r="I134" s="7">
        <v>1</v>
      </c>
      <c r="J134" s="7">
        <v>6</v>
      </c>
      <c r="K134" s="8">
        <v>3</v>
      </c>
      <c r="L134" s="6">
        <v>25</v>
      </c>
      <c r="M134" s="10">
        <f t="shared" ref="M134:M155" si="14">$K134*L134</f>
        <v>75</v>
      </c>
      <c r="N134" s="19">
        <f t="shared" ref="N134:N155" si="15">L134*15%</f>
        <v>3.75</v>
      </c>
      <c r="O134" s="9">
        <f t="shared" ref="O134:O155" si="16">N134*K134</f>
        <v>11.25</v>
      </c>
      <c r="Q134" s="11"/>
    </row>
    <row r="135" spans="1:17" x14ac:dyDescent="0.3">
      <c r="A135" s="4" t="s">
        <v>122</v>
      </c>
      <c r="B135" s="4" t="s">
        <v>331</v>
      </c>
      <c r="C135" s="4" t="str">
        <f t="shared" ref="C135:C155" si="17">F135&amp;G135</f>
        <v>MUGS | 12 OZTERRAZZO CREAM</v>
      </c>
      <c r="D135" s="5" t="s">
        <v>209</v>
      </c>
      <c r="E135" s="5" t="s">
        <v>264</v>
      </c>
      <c r="F135" s="20" t="s">
        <v>264</v>
      </c>
      <c r="G135" s="5" t="s">
        <v>226</v>
      </c>
      <c r="H135" s="5">
        <v>0</v>
      </c>
      <c r="I135" s="7">
        <v>1</v>
      </c>
      <c r="J135" s="7">
        <v>6</v>
      </c>
      <c r="K135" s="8">
        <v>2</v>
      </c>
      <c r="L135" s="6">
        <v>25</v>
      </c>
      <c r="M135" s="10">
        <f t="shared" si="14"/>
        <v>50</v>
      </c>
      <c r="N135" s="19">
        <f t="shared" si="15"/>
        <v>3.75</v>
      </c>
      <c r="O135" s="9">
        <f t="shared" si="16"/>
        <v>7.5</v>
      </c>
      <c r="Q135" s="11"/>
    </row>
    <row r="136" spans="1:17" x14ac:dyDescent="0.3">
      <c r="A136" s="4" t="s">
        <v>143</v>
      </c>
      <c r="B136" s="4" t="s">
        <v>143</v>
      </c>
      <c r="C136" s="4" t="str">
        <f t="shared" si="17"/>
        <v>POPCORN POPPERCHARCOAL</v>
      </c>
      <c r="D136" s="5" t="s">
        <v>194</v>
      </c>
      <c r="E136" s="5" t="s">
        <v>236</v>
      </c>
      <c r="F136" s="20" t="s">
        <v>276</v>
      </c>
      <c r="G136" s="5" t="s">
        <v>188</v>
      </c>
      <c r="H136" s="5">
        <v>850000213531</v>
      </c>
      <c r="I136" s="7">
        <v>1</v>
      </c>
      <c r="J136" s="7">
        <v>6</v>
      </c>
      <c r="K136" s="8">
        <v>9</v>
      </c>
      <c r="L136" s="6">
        <v>25</v>
      </c>
      <c r="M136" s="10">
        <f t="shared" si="14"/>
        <v>225</v>
      </c>
      <c r="N136" s="19">
        <f t="shared" si="15"/>
        <v>3.75</v>
      </c>
      <c r="O136" s="9">
        <f t="shared" si="16"/>
        <v>33.75</v>
      </c>
      <c r="Q136" s="11"/>
    </row>
    <row r="137" spans="1:17" x14ac:dyDescent="0.3">
      <c r="A137" s="4" t="s">
        <v>123</v>
      </c>
      <c r="B137" s="4" t="s">
        <v>143</v>
      </c>
      <c r="C137" s="4" t="str">
        <f t="shared" si="17"/>
        <v>POPPER PLASTIC LIDCHARCOAL</v>
      </c>
      <c r="D137" s="5" t="s">
        <v>194</v>
      </c>
      <c r="E137" s="5" t="s">
        <v>236</v>
      </c>
      <c r="F137" s="20" t="s">
        <v>266</v>
      </c>
      <c r="G137" s="5" t="s">
        <v>188</v>
      </c>
      <c r="H137" s="5">
        <v>0</v>
      </c>
      <c r="I137" s="7">
        <v>1</v>
      </c>
      <c r="J137" s="7">
        <v>6</v>
      </c>
      <c r="K137" s="8">
        <v>7</v>
      </c>
      <c r="L137" s="6">
        <v>25</v>
      </c>
      <c r="M137" s="10">
        <f t="shared" si="14"/>
        <v>175</v>
      </c>
      <c r="N137" s="19">
        <f t="shared" si="15"/>
        <v>3.75</v>
      </c>
      <c r="O137" s="9">
        <f t="shared" si="16"/>
        <v>26.25</v>
      </c>
      <c r="Q137" s="11"/>
    </row>
    <row r="138" spans="1:17" x14ac:dyDescent="0.3">
      <c r="A138" s="4" t="s">
        <v>72</v>
      </c>
      <c r="B138" s="4" t="s">
        <v>332</v>
      </c>
      <c r="C138" s="4" t="str">
        <f t="shared" si="17"/>
        <v>POPPER SILICONE LIDRED</v>
      </c>
      <c r="D138" s="5" t="s">
        <v>194</v>
      </c>
      <c r="E138" s="5" t="s">
        <v>236</v>
      </c>
      <c r="F138" s="20" t="s">
        <v>237</v>
      </c>
      <c r="G138" s="5" t="s">
        <v>238</v>
      </c>
      <c r="H138" s="5">
        <v>0</v>
      </c>
      <c r="I138" s="7">
        <v>1</v>
      </c>
      <c r="J138" s="7">
        <v>6</v>
      </c>
      <c r="K138" s="8">
        <v>3</v>
      </c>
      <c r="L138" s="6">
        <v>25</v>
      </c>
      <c r="M138" s="10">
        <f t="shared" si="14"/>
        <v>75</v>
      </c>
      <c r="N138" s="19">
        <f t="shared" si="15"/>
        <v>3.75</v>
      </c>
      <c r="O138" s="9">
        <f t="shared" si="16"/>
        <v>11.25</v>
      </c>
      <c r="Q138" s="11"/>
    </row>
    <row r="139" spans="1:17" ht="27.6" x14ac:dyDescent="0.3">
      <c r="A139" s="4" t="s">
        <v>73</v>
      </c>
      <c r="B139" s="4" t="s">
        <v>333</v>
      </c>
      <c r="C139" s="4" t="str">
        <f t="shared" si="17"/>
        <v>PORTER STRAW - 10" (BUNDLE OF 4 METAL STRAWS W/CLEANER)SILVER</v>
      </c>
      <c r="D139" s="5" t="s">
        <v>209</v>
      </c>
      <c r="E139" s="5" t="s">
        <v>239</v>
      </c>
      <c r="F139" s="20" t="s">
        <v>240</v>
      </c>
      <c r="G139" s="5" t="s">
        <v>241</v>
      </c>
      <c r="H139" s="5">
        <v>0</v>
      </c>
      <c r="I139" s="7">
        <v>1</v>
      </c>
      <c r="J139" s="7">
        <v>6</v>
      </c>
      <c r="K139" s="8">
        <v>11</v>
      </c>
      <c r="L139" s="6">
        <v>3.6</v>
      </c>
      <c r="M139" s="10">
        <f t="shared" si="14"/>
        <v>39.6</v>
      </c>
      <c r="N139" s="19">
        <f t="shared" si="15"/>
        <v>0.54</v>
      </c>
      <c r="O139" s="9">
        <f t="shared" si="16"/>
        <v>5.94</v>
      </c>
      <c r="Q139" s="11"/>
    </row>
    <row r="140" spans="1:17" x14ac:dyDescent="0.3">
      <c r="A140" s="4" t="s">
        <v>124</v>
      </c>
      <c r="B140" s="4" t="s">
        <v>334</v>
      </c>
      <c r="C140" s="4" t="str">
        <f t="shared" si="17"/>
        <v>SEAL TIGHT | GLASS | 16 OZBLUSH</v>
      </c>
      <c r="D140" s="5" t="s">
        <v>194</v>
      </c>
      <c r="E140" s="5" t="s">
        <v>267</v>
      </c>
      <c r="F140" s="20" t="s">
        <v>268</v>
      </c>
      <c r="G140" s="5" t="s">
        <v>170</v>
      </c>
      <c r="H140" s="5">
        <v>0</v>
      </c>
      <c r="I140" s="7">
        <v>1</v>
      </c>
      <c r="J140" s="7">
        <v>6</v>
      </c>
      <c r="K140" s="8">
        <v>2</v>
      </c>
      <c r="L140" s="6">
        <v>25</v>
      </c>
      <c r="M140" s="10">
        <f t="shared" si="14"/>
        <v>50</v>
      </c>
      <c r="N140" s="19">
        <f t="shared" si="15"/>
        <v>3.75</v>
      </c>
      <c r="O140" s="9">
        <f t="shared" si="16"/>
        <v>7.5</v>
      </c>
      <c r="Q140" s="11"/>
    </row>
    <row r="141" spans="1:17" x14ac:dyDescent="0.3">
      <c r="A141" s="4" t="s">
        <v>125</v>
      </c>
      <c r="B141" s="4" t="s">
        <v>335</v>
      </c>
      <c r="C141" s="4" t="str">
        <f t="shared" si="17"/>
        <v>SEAL TIGHT | GLASS | 16 OZCHARCOAL</v>
      </c>
      <c r="D141" s="5" t="s">
        <v>194</v>
      </c>
      <c r="E141" s="5" t="s">
        <v>267</v>
      </c>
      <c r="F141" s="20" t="s">
        <v>268</v>
      </c>
      <c r="G141" s="5" t="s">
        <v>188</v>
      </c>
      <c r="H141" s="5">
        <v>0</v>
      </c>
      <c r="I141" s="7">
        <v>1</v>
      </c>
      <c r="J141" s="7">
        <v>6</v>
      </c>
      <c r="K141" s="8">
        <v>1</v>
      </c>
      <c r="L141" s="6">
        <v>25</v>
      </c>
      <c r="M141" s="10">
        <f t="shared" si="14"/>
        <v>25</v>
      </c>
      <c r="N141" s="19">
        <f t="shared" si="15"/>
        <v>3.75</v>
      </c>
      <c r="O141" s="9">
        <f t="shared" si="16"/>
        <v>3.75</v>
      </c>
      <c r="Q141" s="11"/>
    </row>
    <row r="142" spans="1:17" x14ac:dyDescent="0.3">
      <c r="A142" s="4" t="s">
        <v>126</v>
      </c>
      <c r="B142" s="4" t="s">
        <v>336</v>
      </c>
      <c r="C142" s="4" t="str">
        <f t="shared" si="17"/>
        <v>UTENSIL BUNDLEBLUSH</v>
      </c>
      <c r="D142" s="5" t="s">
        <v>194</v>
      </c>
      <c r="E142" s="5" t="s">
        <v>228</v>
      </c>
      <c r="F142" s="20" t="s">
        <v>242</v>
      </c>
      <c r="G142" s="5" t="s">
        <v>170</v>
      </c>
      <c r="H142" s="5">
        <v>0</v>
      </c>
      <c r="I142" s="7">
        <v>1</v>
      </c>
      <c r="J142" s="7">
        <v>6</v>
      </c>
      <c r="K142" s="8">
        <v>2</v>
      </c>
      <c r="L142" s="6">
        <v>15</v>
      </c>
      <c r="M142" s="10">
        <f t="shared" si="14"/>
        <v>30</v>
      </c>
      <c r="N142" s="19">
        <f t="shared" si="15"/>
        <v>2.25</v>
      </c>
      <c r="O142" s="9">
        <f t="shared" si="16"/>
        <v>4.5</v>
      </c>
      <c r="Q142" s="11"/>
    </row>
    <row r="143" spans="1:17" x14ac:dyDescent="0.3">
      <c r="A143" s="4" t="s">
        <v>127</v>
      </c>
      <c r="B143" s="4" t="s">
        <v>337</v>
      </c>
      <c r="C143" s="4" t="str">
        <f t="shared" si="17"/>
        <v>UTENSIL BUNDLEMINT</v>
      </c>
      <c r="D143" s="5" t="s">
        <v>194</v>
      </c>
      <c r="E143" s="5" t="s">
        <v>228</v>
      </c>
      <c r="F143" s="20" t="s">
        <v>242</v>
      </c>
      <c r="G143" s="5" t="s">
        <v>193</v>
      </c>
      <c r="H143" s="5">
        <v>0</v>
      </c>
      <c r="I143" s="7">
        <v>1</v>
      </c>
      <c r="J143" s="7">
        <v>6</v>
      </c>
      <c r="K143" s="8">
        <v>2</v>
      </c>
      <c r="L143" s="6">
        <v>15</v>
      </c>
      <c r="M143" s="10">
        <f t="shared" si="14"/>
        <v>30</v>
      </c>
      <c r="N143" s="19">
        <f t="shared" si="15"/>
        <v>2.25</v>
      </c>
      <c r="O143" s="9">
        <f t="shared" si="16"/>
        <v>4.5</v>
      </c>
      <c r="Q143" s="11"/>
    </row>
    <row r="144" spans="1:17" x14ac:dyDescent="0.3">
      <c r="A144" s="4" t="s">
        <v>74</v>
      </c>
      <c r="B144" s="4" t="s">
        <v>74</v>
      </c>
      <c r="C144" s="4" t="str">
        <f t="shared" si="17"/>
        <v xml:space="preserve">UTENSIL BUNDLENAVY </v>
      </c>
      <c r="D144" s="5" t="s">
        <v>194</v>
      </c>
      <c r="E144" s="5" t="s">
        <v>228</v>
      </c>
      <c r="F144" s="20" t="s">
        <v>242</v>
      </c>
      <c r="G144" s="5" t="s">
        <v>233</v>
      </c>
      <c r="H144" s="5">
        <v>850024435537</v>
      </c>
      <c r="I144" s="7">
        <v>1</v>
      </c>
      <c r="J144" s="7">
        <v>6</v>
      </c>
      <c r="K144" s="8">
        <v>520</v>
      </c>
      <c r="L144" s="6">
        <v>15</v>
      </c>
      <c r="M144" s="10">
        <f t="shared" si="14"/>
        <v>7800</v>
      </c>
      <c r="N144" s="19">
        <f t="shared" si="15"/>
        <v>2.25</v>
      </c>
      <c r="O144" s="9">
        <f t="shared" si="16"/>
        <v>1170</v>
      </c>
      <c r="Q144" s="11"/>
    </row>
    <row r="145" spans="1:17" x14ac:dyDescent="0.3">
      <c r="A145" s="4" t="s">
        <v>75</v>
      </c>
      <c r="B145" s="4" t="s">
        <v>74</v>
      </c>
      <c r="C145" s="4" t="str">
        <f t="shared" si="17"/>
        <v xml:space="preserve">UTENSIL BUNDLENAVY </v>
      </c>
      <c r="D145" s="5" t="s">
        <v>194</v>
      </c>
      <c r="E145" s="5" t="s">
        <v>228</v>
      </c>
      <c r="F145" s="20" t="s">
        <v>242</v>
      </c>
      <c r="G145" s="5" t="s">
        <v>233</v>
      </c>
      <c r="H145" s="5">
        <v>0</v>
      </c>
      <c r="I145" s="7">
        <v>1</v>
      </c>
      <c r="J145" s="7">
        <v>6</v>
      </c>
      <c r="K145" s="8">
        <v>1</v>
      </c>
      <c r="L145" s="6">
        <v>15</v>
      </c>
      <c r="M145" s="10">
        <f t="shared" si="14"/>
        <v>15</v>
      </c>
      <c r="N145" s="19">
        <f t="shared" si="15"/>
        <v>2.25</v>
      </c>
      <c r="O145" s="9">
        <f t="shared" si="16"/>
        <v>2.25</v>
      </c>
      <c r="Q145" s="11"/>
    </row>
    <row r="146" spans="1:17" x14ac:dyDescent="0.3">
      <c r="A146" s="4" t="s">
        <v>128</v>
      </c>
      <c r="B146" s="4" t="s">
        <v>338</v>
      </c>
      <c r="C146" s="4" t="str">
        <f t="shared" si="17"/>
        <v>HYDRATION | WATER BOTTLE | 20 OZBLUSH</v>
      </c>
      <c r="D146" s="5" t="s">
        <v>209</v>
      </c>
      <c r="E146" s="5" t="s">
        <v>269</v>
      </c>
      <c r="F146" s="20" t="s">
        <v>269</v>
      </c>
      <c r="G146" s="5" t="s">
        <v>170</v>
      </c>
      <c r="H146" s="5">
        <v>0</v>
      </c>
      <c r="I146" s="7">
        <v>1</v>
      </c>
      <c r="J146" s="7">
        <v>6</v>
      </c>
      <c r="K146" s="8">
        <v>5</v>
      </c>
      <c r="L146" s="6">
        <v>30</v>
      </c>
      <c r="M146" s="10">
        <f t="shared" si="14"/>
        <v>150</v>
      </c>
      <c r="N146" s="19">
        <f t="shared" si="15"/>
        <v>4.5</v>
      </c>
      <c r="O146" s="9">
        <f t="shared" si="16"/>
        <v>22.5</v>
      </c>
      <c r="Q146" s="11"/>
    </row>
    <row r="147" spans="1:17" x14ac:dyDescent="0.3">
      <c r="A147" s="4" t="s">
        <v>129</v>
      </c>
      <c r="B147" s="4" t="s">
        <v>339</v>
      </c>
      <c r="C147" s="4" t="str">
        <f t="shared" si="17"/>
        <v>HYDRATION | WATER BOTTLE | 20 OZCREAM</v>
      </c>
      <c r="D147" s="5" t="s">
        <v>209</v>
      </c>
      <c r="E147" s="5" t="s">
        <v>269</v>
      </c>
      <c r="F147" s="20" t="s">
        <v>269</v>
      </c>
      <c r="G147" s="5" t="s">
        <v>197</v>
      </c>
      <c r="H147" s="5">
        <v>0</v>
      </c>
      <c r="I147" s="7">
        <v>1</v>
      </c>
      <c r="J147" s="7">
        <v>6</v>
      </c>
      <c r="K147" s="8">
        <v>8</v>
      </c>
      <c r="L147" s="6">
        <v>30</v>
      </c>
      <c r="M147" s="10">
        <f t="shared" si="14"/>
        <v>240</v>
      </c>
      <c r="N147" s="19">
        <f t="shared" si="15"/>
        <v>4.5</v>
      </c>
      <c r="O147" s="9">
        <f t="shared" si="16"/>
        <v>36</v>
      </c>
      <c r="Q147" s="11"/>
    </row>
    <row r="148" spans="1:17" x14ac:dyDescent="0.3">
      <c r="A148" s="4" t="s">
        <v>130</v>
      </c>
      <c r="B148" s="4" t="s">
        <v>340</v>
      </c>
      <c r="C148" s="4" t="str">
        <f t="shared" si="17"/>
        <v>PORTER WIDE MOUTH BOTTLE BLUSH</v>
      </c>
      <c r="D148" s="5" t="s">
        <v>209</v>
      </c>
      <c r="E148" s="5" t="s">
        <v>270</v>
      </c>
      <c r="F148" s="20" t="s">
        <v>271</v>
      </c>
      <c r="G148" s="5" t="s">
        <v>170</v>
      </c>
      <c r="H148" s="5">
        <v>0</v>
      </c>
      <c r="I148" s="7">
        <v>1</v>
      </c>
      <c r="J148" s="7">
        <v>6</v>
      </c>
      <c r="K148" s="8">
        <v>5</v>
      </c>
      <c r="L148" s="6">
        <v>30</v>
      </c>
      <c r="M148" s="10">
        <f t="shared" si="14"/>
        <v>150</v>
      </c>
      <c r="N148" s="19">
        <f t="shared" si="15"/>
        <v>4.5</v>
      </c>
      <c r="O148" s="9">
        <f t="shared" si="16"/>
        <v>22.5</v>
      </c>
      <c r="Q148" s="11"/>
    </row>
    <row r="149" spans="1:17" x14ac:dyDescent="0.3">
      <c r="A149" s="4" t="s">
        <v>131</v>
      </c>
      <c r="B149" s="4" t="s">
        <v>341</v>
      </c>
      <c r="C149" s="4" t="str">
        <f t="shared" si="17"/>
        <v>PORTER WIDE MOUTH BOTTLE CHARCOAL</v>
      </c>
      <c r="D149" s="5" t="s">
        <v>209</v>
      </c>
      <c r="E149" s="5" t="s">
        <v>270</v>
      </c>
      <c r="F149" s="20" t="s">
        <v>271</v>
      </c>
      <c r="G149" s="5" t="s">
        <v>188</v>
      </c>
      <c r="H149" s="5">
        <v>0</v>
      </c>
      <c r="I149" s="7">
        <v>1</v>
      </c>
      <c r="J149" s="7">
        <v>6</v>
      </c>
      <c r="K149" s="8">
        <v>2</v>
      </c>
      <c r="L149" s="6">
        <v>30</v>
      </c>
      <c r="M149" s="10">
        <f t="shared" si="14"/>
        <v>60</v>
      </c>
      <c r="N149" s="19">
        <f t="shared" si="15"/>
        <v>4.5</v>
      </c>
      <c r="O149" s="9">
        <f t="shared" si="16"/>
        <v>9</v>
      </c>
      <c r="Q149" s="11"/>
    </row>
    <row r="150" spans="1:17" x14ac:dyDescent="0.3">
      <c r="A150" s="4" t="s">
        <v>132</v>
      </c>
      <c r="B150" s="4" t="s">
        <v>342</v>
      </c>
      <c r="C150" s="4" t="str">
        <f t="shared" si="17"/>
        <v>PORTER WIDE MOUTH BOTTLE MINT</v>
      </c>
      <c r="D150" s="5" t="s">
        <v>209</v>
      </c>
      <c r="E150" s="5" t="s">
        <v>270</v>
      </c>
      <c r="F150" s="20" t="s">
        <v>271</v>
      </c>
      <c r="G150" s="5" t="s">
        <v>193</v>
      </c>
      <c r="H150" s="5">
        <v>0</v>
      </c>
      <c r="I150" s="7">
        <v>1</v>
      </c>
      <c r="J150" s="7">
        <v>6</v>
      </c>
      <c r="K150" s="8">
        <v>5</v>
      </c>
      <c r="L150" s="6">
        <v>30</v>
      </c>
      <c r="M150" s="10">
        <f t="shared" si="14"/>
        <v>150</v>
      </c>
      <c r="N150" s="19">
        <f t="shared" si="15"/>
        <v>4.5</v>
      </c>
      <c r="O150" s="9">
        <f t="shared" si="16"/>
        <v>22.5</v>
      </c>
      <c r="Q150" s="11"/>
    </row>
    <row r="151" spans="1:17" x14ac:dyDescent="0.3">
      <c r="A151" s="4" t="s">
        <v>133</v>
      </c>
      <c r="B151" s="4" t="s">
        <v>343</v>
      </c>
      <c r="C151" s="4" t="str">
        <f t="shared" si="17"/>
        <v>PORTER WIDE MOUTH BOTTLE SLATE</v>
      </c>
      <c r="D151" s="5" t="s">
        <v>209</v>
      </c>
      <c r="E151" s="5" t="s">
        <v>270</v>
      </c>
      <c r="F151" s="20" t="s">
        <v>271</v>
      </c>
      <c r="G151" s="5" t="s">
        <v>231</v>
      </c>
      <c r="H151" s="5">
        <v>0</v>
      </c>
      <c r="I151" s="7">
        <v>1</v>
      </c>
      <c r="J151" s="7">
        <v>6</v>
      </c>
      <c r="K151" s="8">
        <v>16</v>
      </c>
      <c r="L151" s="6">
        <v>30</v>
      </c>
      <c r="M151" s="10">
        <f t="shared" si="14"/>
        <v>480</v>
      </c>
      <c r="N151" s="19">
        <f t="shared" si="15"/>
        <v>4.5</v>
      </c>
      <c r="O151" s="9">
        <f t="shared" si="16"/>
        <v>72</v>
      </c>
      <c r="Q151" s="11"/>
    </row>
    <row r="152" spans="1:17" x14ac:dyDescent="0.3">
      <c r="A152" s="4" t="s">
        <v>76</v>
      </c>
      <c r="B152" s="4" t="s">
        <v>76</v>
      </c>
      <c r="C152" s="4" t="str">
        <f t="shared" si="17"/>
        <v>ROLL TIGHT BAG  (25OZ)CREAM</v>
      </c>
      <c r="D152" s="5" t="s">
        <v>194</v>
      </c>
      <c r="E152" s="5" t="s">
        <v>243</v>
      </c>
      <c r="F152" s="20" t="s">
        <v>244</v>
      </c>
      <c r="G152" s="5" t="s">
        <v>197</v>
      </c>
      <c r="H152" s="5">
        <v>810074416153</v>
      </c>
      <c r="I152" s="7">
        <v>6</v>
      </c>
      <c r="J152" s="7">
        <v>6</v>
      </c>
      <c r="K152" s="8">
        <v>2305</v>
      </c>
      <c r="L152" s="6">
        <v>9</v>
      </c>
      <c r="M152" s="10">
        <f t="shared" si="14"/>
        <v>20745</v>
      </c>
      <c r="N152" s="19">
        <f t="shared" si="15"/>
        <v>1.3499999999999999</v>
      </c>
      <c r="O152" s="9">
        <f t="shared" si="16"/>
        <v>3111.7499999999995</v>
      </c>
      <c r="Q152" s="11"/>
    </row>
    <row r="153" spans="1:17" x14ac:dyDescent="0.3">
      <c r="A153" s="4" t="s">
        <v>77</v>
      </c>
      <c r="B153" s="4" t="s">
        <v>77</v>
      </c>
      <c r="C153" s="4" t="str">
        <f t="shared" si="17"/>
        <v>ROLL TIGHT BAG  (36OZ)CREAM</v>
      </c>
      <c r="D153" s="5" t="s">
        <v>194</v>
      </c>
      <c r="E153" s="5" t="s">
        <v>243</v>
      </c>
      <c r="F153" s="20" t="s">
        <v>245</v>
      </c>
      <c r="G153" s="5" t="s">
        <v>197</v>
      </c>
      <c r="H153" s="5">
        <v>810074416160</v>
      </c>
      <c r="I153" s="7">
        <v>6</v>
      </c>
      <c r="J153" s="7">
        <v>6</v>
      </c>
      <c r="K153" s="8">
        <v>2448</v>
      </c>
      <c r="L153" s="6">
        <v>10</v>
      </c>
      <c r="M153" s="10">
        <f t="shared" si="14"/>
        <v>24480</v>
      </c>
      <c r="N153" s="19">
        <f t="shared" si="15"/>
        <v>1.5</v>
      </c>
      <c r="O153" s="9">
        <f t="shared" si="16"/>
        <v>3672</v>
      </c>
      <c r="Q153" s="11"/>
    </row>
    <row r="154" spans="1:17" x14ac:dyDescent="0.3">
      <c r="A154" s="4" t="s">
        <v>78</v>
      </c>
      <c r="B154" s="4" t="s">
        <v>78</v>
      </c>
      <c r="C154" s="4" t="str">
        <f t="shared" si="17"/>
        <v>ROLL TIGHT BAG  (50OZ)CREAM</v>
      </c>
      <c r="D154" s="5" t="s">
        <v>194</v>
      </c>
      <c r="E154" s="5" t="s">
        <v>191</v>
      </c>
      <c r="F154" s="20" t="s">
        <v>246</v>
      </c>
      <c r="G154" s="5" t="s">
        <v>197</v>
      </c>
      <c r="H154" s="5">
        <v>810074416177</v>
      </c>
      <c r="I154" s="7">
        <v>6</v>
      </c>
      <c r="J154" s="7">
        <v>6</v>
      </c>
      <c r="K154" s="8">
        <v>2381</v>
      </c>
      <c r="L154" s="6">
        <v>12</v>
      </c>
      <c r="M154" s="10">
        <f t="shared" si="14"/>
        <v>28572</v>
      </c>
      <c r="N154" s="19">
        <f t="shared" si="15"/>
        <v>1.7999999999999998</v>
      </c>
      <c r="O154" s="9">
        <f t="shared" si="16"/>
        <v>4285.7999999999993</v>
      </c>
      <c r="Q154" s="11"/>
    </row>
    <row r="155" spans="1:17" ht="27.6" x14ac:dyDescent="0.3">
      <c r="A155" s="4" t="s">
        <v>13</v>
      </c>
      <c r="B155" s="4" t="s">
        <v>13</v>
      </c>
      <c r="C155" s="4" t="str">
        <f t="shared" si="17"/>
        <v>MOSCOW MULE CRAFT COCKTAIL SYRUP - 1OZMOSCOW MULE</v>
      </c>
      <c r="D155" s="5" t="s">
        <v>174</v>
      </c>
      <c r="E155" s="5" t="s">
        <v>175</v>
      </c>
      <c r="F155" s="20" t="s">
        <v>176</v>
      </c>
      <c r="G155" s="5" t="s">
        <v>177</v>
      </c>
      <c r="H155" s="5">
        <v>853334007944</v>
      </c>
      <c r="I155" s="7">
        <v>1</v>
      </c>
      <c r="J155" s="7">
        <v>6</v>
      </c>
      <c r="K155" s="8">
        <v>182</v>
      </c>
      <c r="L155" s="6">
        <v>7</v>
      </c>
      <c r="M155" s="10">
        <f t="shared" si="14"/>
        <v>1274</v>
      </c>
      <c r="N155" s="19">
        <f t="shared" si="15"/>
        <v>1.05</v>
      </c>
      <c r="O155" s="9">
        <f t="shared" si="16"/>
        <v>191.1</v>
      </c>
      <c r="Q155" s="11"/>
    </row>
    <row r="156" spans="1:17" x14ac:dyDescent="0.3">
      <c r="A156" s="4"/>
      <c r="B156" s="4"/>
      <c r="C156" s="4"/>
      <c r="D156" s="5"/>
      <c r="E156" s="5"/>
      <c r="F156" s="20"/>
      <c r="G156" s="5"/>
      <c r="H156" s="5"/>
      <c r="I156" s="7"/>
      <c r="J156" s="7"/>
      <c r="K156" s="8"/>
      <c r="L156" s="6"/>
      <c r="M156" s="10"/>
      <c r="N156" s="9"/>
      <c r="O156" s="9"/>
    </row>
    <row r="157" spans="1:17" x14ac:dyDescent="0.3">
      <c r="A157" s="4"/>
      <c r="B157" s="4"/>
      <c r="C157" s="4"/>
      <c r="D157" s="5"/>
      <c r="E157" s="5"/>
      <c r="F157" s="20"/>
      <c r="G157" s="5"/>
      <c r="H157" s="5"/>
      <c r="I157" s="7"/>
      <c r="J157" s="7"/>
      <c r="K157" s="8"/>
      <c r="L157" s="6"/>
      <c r="M157" s="10"/>
      <c r="N157" s="9"/>
      <c r="O157" s="9"/>
    </row>
    <row r="158" spans="1:17" x14ac:dyDescent="0.3">
      <c r="A158" s="4"/>
      <c r="B158" s="4"/>
      <c r="C158" s="4"/>
      <c r="D158" s="5"/>
      <c r="E158" s="5"/>
      <c r="F158" s="20"/>
      <c r="G158" s="5"/>
      <c r="H158" s="5"/>
      <c r="I158" s="7"/>
      <c r="J158" s="7"/>
      <c r="K158" s="8"/>
      <c r="L158" s="6"/>
      <c r="M158" s="10"/>
      <c r="N158" s="9"/>
      <c r="O158" s="9"/>
    </row>
    <row r="159" spans="1:17" x14ac:dyDescent="0.3">
      <c r="A159" s="4"/>
      <c r="B159" s="4"/>
      <c r="C159" s="4"/>
      <c r="D159" s="5"/>
      <c r="E159" s="5"/>
      <c r="F159" s="20"/>
      <c r="G159" s="5"/>
      <c r="H159" s="5"/>
      <c r="I159" s="7"/>
      <c r="J159" s="7"/>
      <c r="K159" s="8"/>
      <c r="L159" s="6"/>
      <c r="M159" s="10"/>
      <c r="N159" s="9"/>
      <c r="O159" s="9"/>
    </row>
    <row r="160" spans="1:17" x14ac:dyDescent="0.3">
      <c r="A160" s="4"/>
      <c r="B160" s="4"/>
      <c r="C160" s="4"/>
      <c r="D160" s="5"/>
      <c r="E160" s="5"/>
      <c r="F160" s="20"/>
      <c r="G160" s="5"/>
      <c r="H160" s="5"/>
      <c r="I160" s="7"/>
      <c r="J160" s="7"/>
      <c r="K160" s="8"/>
      <c r="L160" s="6"/>
      <c r="M160" s="10"/>
      <c r="N160" s="9"/>
      <c r="O160" s="9"/>
    </row>
    <row r="161" spans="1:15" x14ac:dyDescent="0.3">
      <c r="A161" s="4"/>
      <c r="B161" s="4"/>
      <c r="C161" s="4"/>
      <c r="D161" s="5"/>
      <c r="E161" s="5"/>
      <c r="F161" s="20"/>
      <c r="G161" s="5"/>
      <c r="H161" s="5"/>
      <c r="I161" s="7"/>
      <c r="J161" s="7"/>
      <c r="K161" s="8"/>
      <c r="L161" s="6"/>
      <c r="M161" s="10"/>
      <c r="N161" s="9"/>
      <c r="O161" s="9"/>
    </row>
    <row r="162" spans="1:15" x14ac:dyDescent="0.3">
      <c r="A162" s="4"/>
      <c r="B162" s="4"/>
      <c r="C162" s="4"/>
      <c r="D162" s="5"/>
      <c r="E162" s="5"/>
      <c r="F162" s="20"/>
      <c r="G162" s="5"/>
      <c r="H162" s="5"/>
      <c r="I162" s="7"/>
      <c r="J162" s="7"/>
      <c r="K162" s="8"/>
      <c r="L162" s="6"/>
      <c r="M162" s="10"/>
      <c r="N162" s="9"/>
      <c r="O162" s="9"/>
    </row>
    <row r="163" spans="1:15" x14ac:dyDescent="0.3">
      <c r="A163" s="4"/>
      <c r="B163" s="4"/>
      <c r="C163" s="4"/>
      <c r="D163" s="5"/>
      <c r="E163" s="5"/>
      <c r="F163" s="20"/>
      <c r="G163" s="5"/>
      <c r="H163" s="5"/>
      <c r="I163" s="7"/>
      <c r="J163" s="7"/>
      <c r="K163" s="8"/>
      <c r="L163" s="6"/>
      <c r="M163" s="10"/>
      <c r="N163" s="9"/>
      <c r="O163" s="9"/>
    </row>
    <row r="164" spans="1:15" x14ac:dyDescent="0.3">
      <c r="A164" s="4"/>
      <c r="B164" s="4"/>
      <c r="C164" s="4"/>
      <c r="D164" s="5"/>
      <c r="E164" s="5"/>
      <c r="F164" s="20"/>
      <c r="G164" s="5"/>
      <c r="H164" s="5"/>
      <c r="I164" s="7"/>
      <c r="J164" s="7"/>
      <c r="K164" s="8"/>
      <c r="L164" s="6"/>
      <c r="M164" s="10"/>
      <c r="N164" s="9"/>
      <c r="O164" s="9"/>
    </row>
    <row r="165" spans="1:15" x14ac:dyDescent="0.3">
      <c r="A165" s="4"/>
      <c r="B165" s="4"/>
      <c r="C165" s="4"/>
      <c r="D165" s="5"/>
      <c r="E165" s="5"/>
      <c r="F165" s="20"/>
      <c r="G165" s="5"/>
      <c r="H165" s="5"/>
      <c r="I165" s="7"/>
      <c r="J165" s="7"/>
      <c r="K165" s="8"/>
      <c r="L165" s="6"/>
      <c r="M165" s="10"/>
      <c r="N165" s="9"/>
      <c r="O165" s="9"/>
    </row>
    <row r="166" spans="1:15" x14ac:dyDescent="0.3">
      <c r="A166" s="4"/>
      <c r="B166" s="4"/>
      <c r="C166" s="4"/>
      <c r="D166" s="5"/>
      <c r="E166" s="5"/>
      <c r="F166" s="20"/>
      <c r="G166" s="5"/>
      <c r="H166" s="5"/>
      <c r="I166" s="7"/>
      <c r="J166" s="7"/>
      <c r="K166" s="8"/>
      <c r="L166" s="6"/>
      <c r="M166" s="10"/>
      <c r="N166" s="9"/>
      <c r="O166" s="9"/>
    </row>
    <row r="167" spans="1:15" x14ac:dyDescent="0.3">
      <c r="A167" s="4"/>
      <c r="B167" s="4"/>
      <c r="C167" s="4"/>
      <c r="D167" s="5"/>
      <c r="E167" s="5"/>
      <c r="F167" s="20"/>
      <c r="G167" s="5"/>
      <c r="H167" s="5"/>
      <c r="I167" s="7"/>
      <c r="J167" s="7"/>
      <c r="K167" s="8"/>
      <c r="L167" s="6"/>
      <c r="M167" s="10"/>
      <c r="N167" s="9"/>
      <c r="O167" s="9"/>
    </row>
    <row r="168" spans="1:15" x14ac:dyDescent="0.3">
      <c r="A168" s="4"/>
      <c r="B168" s="4"/>
      <c r="C168" s="4"/>
      <c r="D168" s="5"/>
      <c r="E168" s="5"/>
      <c r="F168" s="20"/>
      <c r="G168" s="5"/>
      <c r="H168" s="5"/>
      <c r="I168" s="7"/>
      <c r="J168" s="7"/>
      <c r="K168" s="8"/>
      <c r="L168" s="6"/>
      <c r="M168" s="10"/>
      <c r="N168" s="9"/>
      <c r="O168" s="9"/>
    </row>
    <row r="169" spans="1:15" x14ac:dyDescent="0.3">
      <c r="A169" s="4"/>
      <c r="B169" s="4"/>
      <c r="C169" s="4"/>
      <c r="D169" s="5"/>
      <c r="E169" s="5"/>
      <c r="F169" s="20"/>
      <c r="G169" s="5"/>
      <c r="H169" s="5"/>
      <c r="I169" s="7"/>
      <c r="J169" s="7"/>
      <c r="K169" s="8"/>
      <c r="L169" s="6"/>
      <c r="M169" s="10"/>
      <c r="N169" s="9"/>
      <c r="O169" s="9"/>
    </row>
    <row r="170" spans="1:15" x14ac:dyDescent="0.3">
      <c r="A170" s="4"/>
      <c r="B170" s="4"/>
      <c r="C170" s="4"/>
      <c r="D170" s="5"/>
      <c r="E170" s="5"/>
      <c r="F170" s="20"/>
      <c r="G170" s="5"/>
      <c r="H170" s="5"/>
      <c r="I170" s="7"/>
      <c r="J170" s="7"/>
      <c r="K170" s="8"/>
      <c r="L170" s="6"/>
      <c r="M170" s="10"/>
      <c r="N170" s="9"/>
      <c r="O170" s="9"/>
    </row>
    <row r="171" spans="1:15" x14ac:dyDescent="0.3">
      <c r="A171" s="4"/>
      <c r="B171" s="4"/>
      <c r="C171" s="4"/>
      <c r="D171" s="5"/>
      <c r="E171" s="5"/>
      <c r="F171" s="20"/>
      <c r="G171" s="5"/>
      <c r="H171" s="5"/>
      <c r="I171" s="7"/>
      <c r="J171" s="7"/>
      <c r="K171" s="8"/>
      <c r="L171" s="6"/>
      <c r="M171" s="10"/>
      <c r="N171" s="9"/>
      <c r="O171" s="9"/>
    </row>
    <row r="172" spans="1:15" x14ac:dyDescent="0.3">
      <c r="A172" s="4"/>
      <c r="B172" s="4"/>
      <c r="C172" s="4"/>
      <c r="D172" s="5"/>
      <c r="E172" s="5"/>
      <c r="F172" s="20"/>
      <c r="G172" s="5"/>
      <c r="H172" s="5"/>
      <c r="I172" s="7"/>
      <c r="J172" s="7"/>
      <c r="K172" s="8"/>
      <c r="L172" s="6"/>
      <c r="M172" s="10"/>
      <c r="N172" s="9"/>
      <c r="O172" s="9"/>
    </row>
    <row r="173" spans="1:15" x14ac:dyDescent="0.3">
      <c r="A173" s="4"/>
      <c r="B173" s="4"/>
      <c r="C173" s="4"/>
      <c r="D173" s="5"/>
      <c r="E173" s="5"/>
      <c r="F173" s="20"/>
      <c r="G173" s="5"/>
      <c r="H173" s="5"/>
      <c r="I173" s="7"/>
      <c r="J173" s="7"/>
      <c r="K173" s="8"/>
      <c r="L173" s="6"/>
      <c r="M173" s="10"/>
      <c r="N173" s="9"/>
      <c r="O173" s="9"/>
    </row>
    <row r="174" spans="1:15" x14ac:dyDescent="0.3">
      <c r="A174" s="4"/>
      <c r="B174" s="4"/>
      <c r="C174" s="4"/>
      <c r="D174" s="5"/>
      <c r="E174" s="5"/>
      <c r="F174" s="20"/>
      <c r="G174" s="5"/>
      <c r="H174" s="5"/>
      <c r="I174" s="7"/>
      <c r="J174" s="7"/>
      <c r="K174" s="8"/>
      <c r="L174" s="6"/>
      <c r="M174" s="10"/>
      <c r="N174" s="9"/>
      <c r="O174" s="9"/>
    </row>
    <row r="175" spans="1:15" x14ac:dyDescent="0.3">
      <c r="A175" s="4"/>
      <c r="B175" s="4"/>
      <c r="C175" s="4"/>
      <c r="D175" s="5"/>
      <c r="E175" s="5"/>
      <c r="F175" s="20"/>
      <c r="G175" s="5"/>
      <c r="H175" s="5"/>
      <c r="I175" s="7"/>
      <c r="J175" s="7"/>
      <c r="K175" s="8"/>
      <c r="L175" s="6"/>
      <c r="M175" s="10"/>
      <c r="N175" s="9"/>
      <c r="O175" s="9"/>
    </row>
    <row r="176" spans="1:15" x14ac:dyDescent="0.3">
      <c r="A176" s="4"/>
      <c r="B176" s="4"/>
      <c r="C176" s="4"/>
      <c r="D176" s="5"/>
      <c r="E176" s="5"/>
      <c r="F176" s="20"/>
      <c r="G176" s="5"/>
      <c r="H176" s="5"/>
      <c r="I176" s="7"/>
      <c r="J176" s="7"/>
      <c r="K176" s="8"/>
      <c r="L176" s="6"/>
      <c r="M176" s="10"/>
      <c r="N176" s="9"/>
      <c r="O176" s="9"/>
    </row>
    <row r="177" spans="1:15" x14ac:dyDescent="0.3">
      <c r="A177" s="4"/>
      <c r="B177" s="4"/>
      <c r="C177" s="4"/>
      <c r="D177" s="5"/>
      <c r="E177" s="5"/>
      <c r="F177" s="20"/>
      <c r="G177" s="5"/>
      <c r="H177" s="5"/>
      <c r="I177" s="7"/>
      <c r="J177" s="7"/>
      <c r="K177" s="8"/>
      <c r="L177" s="6"/>
      <c r="M177" s="10"/>
      <c r="N177" s="9"/>
      <c r="O177" s="9"/>
    </row>
    <row r="178" spans="1:15" x14ac:dyDescent="0.3">
      <c r="A178" s="4"/>
      <c r="B178" s="4"/>
      <c r="C178" s="4"/>
      <c r="D178" s="5"/>
      <c r="E178" s="5"/>
      <c r="F178" s="20"/>
      <c r="G178" s="5"/>
      <c r="H178" s="5"/>
      <c r="I178" s="7"/>
      <c r="J178" s="7"/>
      <c r="K178" s="8"/>
      <c r="L178" s="6"/>
      <c r="M178" s="10"/>
      <c r="N178" s="9"/>
      <c r="O178" s="9"/>
    </row>
    <row r="179" spans="1:15" x14ac:dyDescent="0.3">
      <c r="A179" s="4"/>
      <c r="B179" s="4"/>
      <c r="C179" s="4"/>
      <c r="D179" s="5"/>
      <c r="E179" s="5"/>
      <c r="F179" s="20"/>
      <c r="G179" s="5"/>
      <c r="H179" s="5"/>
      <c r="I179" s="7"/>
      <c r="J179" s="7"/>
      <c r="K179" s="8"/>
      <c r="L179" s="6"/>
      <c r="M179" s="10"/>
      <c r="N179" s="9"/>
      <c r="O179" s="9"/>
    </row>
    <row r="180" spans="1:15" x14ac:dyDescent="0.3">
      <c r="A180" s="4"/>
      <c r="B180" s="4"/>
      <c r="C180" s="4"/>
      <c r="D180" s="5"/>
      <c r="E180" s="5"/>
      <c r="F180" s="20"/>
      <c r="G180" s="5"/>
      <c r="H180" s="5"/>
      <c r="I180" s="7"/>
      <c r="J180" s="7"/>
      <c r="K180" s="8"/>
      <c r="L180" s="6"/>
      <c r="M180" s="10"/>
      <c r="N180" s="9"/>
      <c r="O180" s="9"/>
    </row>
    <row r="181" spans="1:15" x14ac:dyDescent="0.3">
      <c r="A181" s="4"/>
      <c r="B181" s="4"/>
      <c r="C181" s="4"/>
      <c r="D181" s="5"/>
      <c r="E181" s="5"/>
      <c r="F181" s="20"/>
      <c r="G181" s="5"/>
      <c r="H181" s="5"/>
      <c r="I181" s="7"/>
      <c r="J181" s="7"/>
      <c r="K181" s="8"/>
      <c r="L181" s="6"/>
      <c r="M181" s="10"/>
      <c r="N181" s="9"/>
      <c r="O181" s="9"/>
    </row>
  </sheetData>
  <autoFilter ref="A5:S155" xr:uid="{4DF51443-5D73-476B-A1A5-BA0C52A53322}"/>
  <sortState xmlns:xlrd2="http://schemas.microsoft.com/office/spreadsheetml/2017/richdata2" ref="A6:O155">
    <sortCondition ref="B6:B155"/>
  </sortState>
  <conditionalFormatting sqref="B6:B155">
    <cfRule type="duplicateValues" dxfId="0" priority="1"/>
  </conditionalFormatting>
  <pageMargins left="0.7" right="0.7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TOTAL SKU List</vt:lpstr>
      <vt:lpstr>FOOD STORAGE + PREP</vt:lpstr>
      <vt:lpstr>CRAFT + ICE</vt:lpstr>
      <vt:lpstr>COOKBOOKS + HOME</vt:lpstr>
      <vt:lpstr>HILCO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Ekom Ekwere</dc:creator>
  <cp:lastModifiedBy>Chuhan Zhang</cp:lastModifiedBy>
  <dcterms:created xsi:type="dcterms:W3CDTF">2025-07-08T19:18:53Z</dcterms:created>
  <dcterms:modified xsi:type="dcterms:W3CDTF">2025-10-22T02:11:33Z</dcterms:modified>
</cp:coreProperties>
</file>