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ereznay\AppData\Local\Box\Box for Office\38878134908\Temp\m1qabyeo.31v\"/>
    </mc:Choice>
  </mc:AlternateContent>
  <xr:revisionPtr revIDLastSave="0" documentId="8_{A85BB0C3-9592-4B43-A4C9-D2015ACEA861}" xr6:coauthVersionLast="47" xr6:coauthVersionMax="47" xr10:uidLastSave="{00000000-0000-0000-0000-000000000000}"/>
  <bookViews>
    <workbookView xWindow="28680" yWindow="-120" windowWidth="29040" windowHeight="15720" activeTab="2" xr2:uid="{2DB37FAD-67FB-4443-AB09-AF9621D1A5AD}"/>
  </bookViews>
  <sheets>
    <sheet name="Summary" sheetId="8" r:id="rId1"/>
    <sheet name="Pivot table" sheetId="9" state="hidden" r:id="rId2"/>
    <sheet name="Consolidated" sheetId="5" r:id="rId3"/>
    <sheet name="Order Input &amp; UPC List" sheetId="4" r:id="rId4"/>
  </sheets>
  <definedNames>
    <definedName name="_xlnm._FilterDatabase" localSheetId="2" hidden="1">Consolidated!$A$2:$T$19</definedName>
    <definedName name="_xlnm._FilterDatabase" localSheetId="3" hidden="1">'Order Input &amp; UPC List'!$A$2:$O$45</definedName>
  </definedNames>
  <calcPr calcId="191029"/>
  <pivotCaches>
    <pivotCache cacheId="3" r:id="rId5"/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5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3" i="4"/>
  <c r="K4" i="4" l="1"/>
  <c r="K5" i="4"/>
  <c r="O5" i="4" s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3" i="4"/>
  <c r="L5" i="5"/>
  <c r="M5" i="5"/>
  <c r="N5" i="5"/>
  <c r="O5" i="5"/>
  <c r="P5" i="5"/>
  <c r="Q5" i="5"/>
  <c r="L4" i="5"/>
  <c r="M4" i="5"/>
  <c r="N4" i="5"/>
  <c r="O4" i="5"/>
  <c r="P4" i="5"/>
  <c r="Q4" i="5"/>
  <c r="M3" i="5"/>
  <c r="N3" i="5"/>
  <c r="O3" i="5"/>
  <c r="P3" i="5"/>
  <c r="Q3" i="5"/>
  <c r="L3" i="5"/>
  <c r="M1" i="4"/>
  <c r="O18" i="5" l="1"/>
  <c r="L14" i="5"/>
  <c r="M14" i="5"/>
  <c r="N14" i="5"/>
  <c r="O14" i="5"/>
  <c r="P14" i="5"/>
  <c r="Q14" i="5"/>
  <c r="L13" i="5"/>
  <c r="M13" i="5"/>
  <c r="N13" i="5"/>
  <c r="O13" i="5"/>
  <c r="P13" i="5"/>
  <c r="Q13" i="5"/>
  <c r="L12" i="5"/>
  <c r="M12" i="5"/>
  <c r="N12" i="5"/>
  <c r="O12" i="5"/>
  <c r="P12" i="5"/>
  <c r="Q12" i="5"/>
  <c r="L11" i="5"/>
  <c r="M11" i="5"/>
  <c r="N11" i="5"/>
  <c r="O11" i="5"/>
  <c r="P11" i="5"/>
  <c r="Q11" i="5"/>
  <c r="L10" i="5"/>
  <c r="M10" i="5"/>
  <c r="N10" i="5"/>
  <c r="O10" i="5"/>
  <c r="P10" i="5"/>
  <c r="Q10" i="5"/>
  <c r="L9" i="5"/>
  <c r="M9" i="5"/>
  <c r="N9" i="5"/>
  <c r="O9" i="5"/>
  <c r="P9" i="5"/>
  <c r="Q9" i="5"/>
  <c r="L8" i="5"/>
  <c r="M8" i="5"/>
  <c r="N8" i="5"/>
  <c r="O8" i="5"/>
  <c r="P8" i="5"/>
  <c r="Q8" i="5"/>
  <c r="L7" i="5"/>
  <c r="M7" i="5"/>
  <c r="N7" i="5"/>
  <c r="O7" i="5"/>
  <c r="P7" i="5"/>
  <c r="Q7" i="5"/>
  <c r="L6" i="5"/>
  <c r="M6" i="5"/>
  <c r="N6" i="5"/>
  <c r="O6" i="5"/>
  <c r="P6" i="5"/>
  <c r="Q6" i="5"/>
  <c r="L16" i="5"/>
  <c r="M16" i="5"/>
  <c r="N16" i="5"/>
  <c r="O16" i="5"/>
  <c r="P16" i="5"/>
  <c r="Q16" i="5"/>
  <c r="L17" i="5"/>
  <c r="M17" i="5"/>
  <c r="N17" i="5"/>
  <c r="O17" i="5"/>
  <c r="P17" i="5"/>
  <c r="Q17" i="5"/>
  <c r="L18" i="5"/>
  <c r="M18" i="5"/>
  <c r="N18" i="5"/>
  <c r="P18" i="5"/>
  <c r="Q18" i="5"/>
  <c r="L19" i="5"/>
  <c r="M19" i="5"/>
  <c r="N19" i="5"/>
  <c r="O19" i="5"/>
  <c r="P19" i="5"/>
  <c r="Q19" i="5"/>
  <c r="M15" i="5"/>
  <c r="N15" i="5"/>
  <c r="O15" i="5"/>
  <c r="P15" i="5"/>
  <c r="Q15" i="5"/>
  <c r="L15" i="5"/>
  <c r="K6" i="5" l="1"/>
  <c r="J6" i="5" s="1"/>
  <c r="K14" i="5"/>
  <c r="J14" i="5" s="1"/>
  <c r="K13" i="5"/>
  <c r="J13" i="5" s="1"/>
  <c r="K7" i="5"/>
  <c r="J7" i="5" s="1"/>
  <c r="K4" i="5"/>
  <c r="J4" i="5" s="1"/>
  <c r="K9" i="5"/>
  <c r="J9" i="5" s="1"/>
  <c r="K5" i="5"/>
  <c r="J5" i="5" s="1"/>
  <c r="K12" i="5"/>
  <c r="J12" i="5" s="1"/>
  <c r="K11" i="5"/>
  <c r="J11" i="5" s="1"/>
  <c r="K8" i="5"/>
  <c r="J8" i="5" s="1"/>
  <c r="K10" i="5"/>
  <c r="J10" i="5" s="1"/>
  <c r="K3" i="5"/>
  <c r="K19" i="5"/>
  <c r="K17" i="5"/>
  <c r="K18" i="5"/>
  <c r="K16" i="5"/>
  <c r="K15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3" i="5"/>
  <c r="L1" i="4"/>
  <c r="K1" i="5" l="1"/>
  <c r="J3" i="5"/>
  <c r="J1" i="5" s="1"/>
  <c r="I1" i="5"/>
  <c r="K1" i="4" l="1"/>
  <c r="O4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3" i="4"/>
  <c r="S5" i="5"/>
  <c r="S6" i="5"/>
  <c r="S7" i="5"/>
  <c r="R4" i="5"/>
  <c r="S4" i="5" s="1"/>
  <c r="S8" i="5"/>
  <c r="S9" i="5"/>
  <c r="S10" i="5"/>
  <c r="S11" i="5"/>
  <c r="S12" i="5"/>
  <c r="S13" i="5"/>
  <c r="S14" i="5"/>
  <c r="S16" i="5"/>
  <c r="S17" i="5"/>
  <c r="S18" i="5"/>
  <c r="S19" i="5"/>
  <c r="R3" i="5"/>
  <c r="S3" i="5" s="1"/>
  <c r="O1" i="4" l="1"/>
  <c r="S15" i="5" l="1"/>
  <c r="S1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</futureMetadata>
  <valueMetadata count="1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</valueMetadata>
</metadata>
</file>

<file path=xl/sharedStrings.xml><?xml version="1.0" encoding="utf-8"?>
<sst xmlns="http://schemas.openxmlformats.org/spreadsheetml/2006/main" count="565" uniqueCount="78">
  <si>
    <t>Style</t>
  </si>
  <si>
    <t>Color Desc</t>
  </si>
  <si>
    <t>Size</t>
  </si>
  <si>
    <t>Pack Sz</t>
  </si>
  <si>
    <t>Material Description</t>
  </si>
  <si>
    <t>EAN/UPC</t>
  </si>
  <si>
    <t>Product Group</t>
  </si>
  <si>
    <t>Product Silhouette</t>
  </si>
  <si>
    <t>Product Category</t>
  </si>
  <si>
    <t>OSSCW3</t>
  </si>
  <si>
    <t>ASSORTED</t>
  </si>
  <si>
    <t>S</t>
  </si>
  <si>
    <t>3</t>
  </si>
  <si>
    <t>P3 MRL Originals SuperSoft Crew Asst 2</t>
  </si>
  <si>
    <t>Male Underwear</t>
  </si>
  <si>
    <t>Crewneck</t>
  </si>
  <si>
    <t>Tops</t>
  </si>
  <si>
    <t>M</t>
  </si>
  <si>
    <t>XL</t>
  </si>
  <si>
    <t>2XL</t>
  </si>
  <si>
    <t>L</t>
  </si>
  <si>
    <t>TOG393</t>
  </si>
  <si>
    <t>P3 ORIGINALS MODERN STRETCH TANK</t>
  </si>
  <si>
    <t>3XL</t>
  </si>
  <si>
    <t>TOGCR3</t>
  </si>
  <si>
    <t>P3 ORIGINALS DYED REGULAR FIT STR. CREW</t>
  </si>
  <si>
    <t>392DP2</t>
  </si>
  <si>
    <t>2</t>
  </si>
  <si>
    <t>DYED ASHIRT</t>
  </si>
  <si>
    <t>9MSCR2</t>
  </si>
  <si>
    <t>P2 PR Moves Synth Crew w Mesh Back</t>
  </si>
  <si>
    <t>2252VT</t>
  </si>
  <si>
    <t>WHITE</t>
  </si>
  <si>
    <t>5</t>
  </si>
  <si>
    <t>P5 WHITE BRIEF</t>
  </si>
  <si>
    <t>Brief - Full Rise</t>
  </si>
  <si>
    <t>Bottoms</t>
  </si>
  <si>
    <t>239LB2</t>
  </si>
  <si>
    <t>P2 COOL COMFORT MESH BOXER BRIEF - ASST</t>
  </si>
  <si>
    <t>Boxer Brief</t>
  </si>
  <si>
    <t>9O3LA3</t>
  </si>
  <si>
    <t>P3 PR Originals SS Print LL BB</t>
  </si>
  <si>
    <t>MTSPS3</t>
  </si>
  <si>
    <t>P3 MRL Moves NS TSP Trunk Asst 1</t>
  </si>
  <si>
    <t>Trunk</t>
  </si>
  <si>
    <t>ST73A2</t>
  </si>
  <si>
    <t>P2 MRL STRETCH ASSORTED BOXER BRIEF</t>
  </si>
  <si>
    <t>STRBA3</t>
  </si>
  <si>
    <t>P3 MRL Cotton Stretch Boxer Brief Asst 1</t>
  </si>
  <si>
    <t>SYNBB3</t>
  </si>
  <si>
    <t>P3 MRL Polyester Spandex BB Asst 2</t>
  </si>
  <si>
    <t>TOGBB3</t>
  </si>
  <si>
    <t>P3 MRL Originals Boxer Brief Asst 1</t>
  </si>
  <si>
    <t>TOGBC3</t>
  </si>
  <si>
    <t>P3 MRL Originals Boxer Brief Asst 4</t>
  </si>
  <si>
    <t>TOGDB3</t>
  </si>
  <si>
    <t>P3 MRL Originals Dyed Brief</t>
  </si>
  <si>
    <t>Brief - Low Rise</t>
  </si>
  <si>
    <t>TOGGB3</t>
  </si>
  <si>
    <t>P3MRLOriginalsBoxerBriefAsst1</t>
  </si>
  <si>
    <t>TOGTR3</t>
  </si>
  <si>
    <t>P3 MRL Originals Trunk</t>
  </si>
  <si>
    <t>Qty</t>
  </si>
  <si>
    <t>Sum of Qty</t>
  </si>
  <si>
    <t>Offer Price</t>
  </si>
  <si>
    <t>EXT Offer Price</t>
  </si>
  <si>
    <t>Row Labels</t>
  </si>
  <si>
    <t>Grand Total</t>
  </si>
  <si>
    <t>Tank</t>
  </si>
  <si>
    <t>Sum of EXT Offer Price</t>
  </si>
  <si>
    <t>VA</t>
  </si>
  <si>
    <t>CA</t>
  </si>
  <si>
    <t>Qty From VA</t>
  </si>
  <si>
    <t>Qty From CA</t>
  </si>
  <si>
    <t>Column Labels</t>
  </si>
  <si>
    <t>Sum of Qty From VA</t>
  </si>
  <si>
    <t>Sum of Qty From CA</t>
  </si>
  <si>
    <t>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</si>
</sst>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,000"/>
    <numFmt numFmtId="165" formatCode="&quot;$&quot;#,##0.0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  <xf numFmtId="43" fontId="3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165" fontId="0" fillId="0" borderId="0" xfId="0" applyNumberFormat="1"/>
    <xf numFmtId="166" fontId="0" fillId="0" borderId="0" xfId="3" applyNumberFormat="1" applyFont="1"/>
    <xf numFmtId="0" fontId="4" fillId="0" borderId="0" xfId="0" applyFont="1"/>
    <xf numFmtId="0" fontId="4" fillId="0" borderId="2" xfId="0" applyFont="1" applyBorder="1"/>
    <xf numFmtId="0" fontId="4" fillId="4" borderId="0" xfId="0" applyFont="1" applyFill="1"/>
    <xf numFmtId="1" fontId="0" fillId="0" borderId="0" xfId="0" applyNumberFormat="1"/>
    <xf numFmtId="0" fontId="5" fillId="5" borderId="2" xfId="0" applyFont="1" applyFill="1" applyBorder="1"/>
    <xf numFmtId="3" fontId="4" fillId="0" borderId="0" xfId="0" applyNumberFormat="1" applyFont="1"/>
    <xf numFmtId="167" fontId="0" fillId="0" borderId="0" xfId="3" applyNumberFormat="1" applyFont="1"/>
    <xf numFmtId="167" fontId="4" fillId="0" borderId="0" xfId="0" applyNumberFormat="1" applyFont="1"/>
    <xf numFmtId="167" fontId="4" fillId="4" borderId="0" xfId="0" applyNumberFormat="1" applyFont="1" applyFill="1"/>
    <xf numFmtId="166" fontId="5" fillId="5" borderId="2" xfId="3" applyNumberFormat="1" applyFont="1" applyFill="1" applyBorder="1"/>
    <xf numFmtId="166" fontId="0" fillId="0" borderId="0" xfId="0" applyNumberFormat="1"/>
    <xf numFmtId="166" fontId="4" fillId="0" borderId="0" xfId="0" applyNumberFormat="1" applyFont="1"/>
    <xf numFmtId="0" fontId="5" fillId="5" borderId="3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7" fontId="0" fillId="0" borderId="0" xfId="0" applyNumberFormat="1"/>
    <xf numFmtId="166" fontId="5" fillId="5" borderId="0" xfId="3" applyNumberFormat="1" applyFont="1" applyFill="1" applyBorder="1"/>
    <xf numFmtId="0" fontId="6" fillId="6" borderId="2" xfId="0" applyFont="1" applyFill="1" applyBorder="1"/>
    <xf numFmtId="0" fontId="6" fillId="6" borderId="0" xfId="0" applyFont="1" applyFill="1"/>
    <xf numFmtId="167" fontId="6" fillId="6" borderId="0" xfId="0" applyNumberFormat="1" applyFont="1" applyFill="1"/>
  </cellXfs>
  <cellStyles count="4">
    <cellStyle name="Comma" xfId="3" builtinId="3"/>
    <cellStyle name="Normal" xfId="0" builtinId="0"/>
    <cellStyle name="SAPDimensionCell" xfId="1" xr:uid="{2090F340-08D8-4AB6-BDDF-AD7F039FB74D}"/>
    <cellStyle name="SAPMemberCell" xfId="2" xr:uid="{53C8200C-A1B1-42CC-9F82-CBEC984C1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22/10/relationships/richValueRel" Target="richData/richValueRel.xml"/><Relationship Id="rId5" Type="http://schemas.openxmlformats.org/officeDocument/2006/relationships/pivotCacheDefinition" Target="pivotCache/pivotCacheDefinition1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hang, Chuhan" refreshedDate="45944.567824652775" createdVersion="8" refreshedVersion="8" minRefreshableVersion="3" recordCount="43" xr:uid="{B86105DB-A6FA-43FA-BFAB-7A3EC05F5499}">
  <cacheSource type="worksheet">
    <worksheetSource ref="A2:O45" sheet="Order Input &amp; UPC List"/>
  </cacheSource>
  <cacheFields count="14">
    <cacheField name="Product Group" numFmtId="0">
      <sharedItems/>
    </cacheField>
    <cacheField name="Product Category" numFmtId="0">
      <sharedItems/>
    </cacheField>
    <cacheField name="Product Silhouette" numFmtId="0">
      <sharedItems/>
    </cacheField>
    <cacheField name="Style" numFmtId="0">
      <sharedItems count="17">
        <s v="239LB2"/>
        <s v="9O3LA3"/>
        <s v="ST73A2"/>
        <s v="STRBA3"/>
        <s v="SYNBB3"/>
        <s v="TOGBB3"/>
        <s v="TOGBC3"/>
        <s v="TOGGB3"/>
        <s v="TOGTR3"/>
        <s v="2252VT"/>
        <s v="TOGDB3"/>
        <s v="MTSPS3"/>
        <s v="392DP2"/>
        <s v="TOG393"/>
        <s v="9MSCR2"/>
        <s v="OSSCW3"/>
        <s v="TOGCR3"/>
      </sharedItems>
    </cacheField>
    <cacheField name="Color Desc" numFmtId="0">
      <sharedItems/>
    </cacheField>
    <cacheField name="Size" numFmtId="0">
      <sharedItems count="6">
        <s v="2XL"/>
        <s v="S"/>
        <s v="L"/>
        <s v="M"/>
        <s v="XL"/>
        <s v="3XL"/>
      </sharedItems>
    </cacheField>
    <cacheField name="EAN/UPC" numFmtId="1">
      <sharedItems containsSemiMixedTypes="0" containsString="0" containsNumber="1" containsInteger="1" minValue="43935685102" maxValue="738994697677"/>
    </cacheField>
    <cacheField name="Pack Sz" numFmtId="0">
      <sharedItems/>
    </cacheField>
    <cacheField name="Material Description" numFmtId="0">
      <sharedItems/>
    </cacheField>
    <cacheField name="Sum of Qty" numFmtId="166">
      <sharedItems containsSemiMixedTypes="0" containsString="0" containsNumber="1" minValue="41.2" maxValue="12402"/>
    </cacheField>
    <cacheField name="Qty From VA" numFmtId="166">
      <sharedItems containsSemiMixedTypes="0" containsString="0" containsNumber="1" containsInteger="1" minValue="0" maxValue="12402"/>
    </cacheField>
    <cacheField name="Qty From CA" numFmtId="166">
      <sharedItems containsSemiMixedTypes="0" containsString="0" containsNumber="1" containsInteger="1" minValue="0" maxValue="3878"/>
    </cacheField>
    <cacheField name="Offer Price" numFmtId="165">
      <sharedItems containsSemiMixedTypes="0" containsString="0" containsNumber="1" minValue="3" maxValue="4.5"/>
    </cacheField>
    <cacheField name="EXT Offer Price" numFmtId="166">
      <sharedItems containsSemiMixedTypes="0" containsString="0" containsNumber="1" minValue="164.8" maxValue="5270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yd, Harrison" refreshedDate="45947.696110300923" createdVersion="8" refreshedVersion="8" minRefreshableVersion="3" recordCount="17" xr:uid="{F6174474-0C03-480D-AD6A-D43646F5A8DA}">
  <cacheSource type="worksheet">
    <worksheetSource ref="B2:S19" sheet="Consolidated"/>
  </cacheSource>
  <cacheFields count="18">
    <cacheField name="Product Group" numFmtId="0">
      <sharedItems/>
    </cacheField>
    <cacheField name="Product Category" numFmtId="0">
      <sharedItems count="2">
        <s v="Bottoms"/>
        <s v="Tops"/>
      </sharedItems>
    </cacheField>
    <cacheField name="Product Silhouette" numFmtId="0">
      <sharedItems count="7">
        <s v="Boxer Brief"/>
        <s v="Brief - Full Rise"/>
        <s v="Brief - Low Rise"/>
        <s v="Trunk"/>
        <s v="Tank"/>
        <s v="Crewneck"/>
        <s v="A Shirt" u="1"/>
      </sharedItems>
    </cacheField>
    <cacheField name="Style" numFmtId="0">
      <sharedItems/>
    </cacheField>
    <cacheField name="Color Desc" numFmtId="0">
      <sharedItems/>
    </cacheField>
    <cacheField name="Pack Sz" numFmtId="0">
      <sharedItems/>
    </cacheField>
    <cacheField name="Material Description" numFmtId="0">
      <sharedItems/>
    </cacheField>
    <cacheField name="VA" numFmtId="166">
      <sharedItems containsSemiMixedTypes="0" containsString="0" containsNumber="1" containsInteger="1" minValue="0" maxValue="45896"/>
    </cacheField>
    <cacheField name="CA" numFmtId="0">
      <sharedItems containsString="0" containsBlank="1" containsNumber="1" containsInteger="1" minValue="0" maxValue="7674"/>
    </cacheField>
    <cacheField name="Qty" numFmtId="3">
      <sharedItems containsSemiMixedTypes="0" containsString="0" containsNumber="1" containsInteger="1" minValue="0" maxValue="45898"/>
    </cacheField>
    <cacheField name="S" numFmtId="3">
      <sharedItems containsSemiMixedTypes="0" containsString="0" containsNumber="1" containsInteger="1" minValue="0" maxValue="6702"/>
    </cacheField>
    <cacheField name="M" numFmtId="3">
      <sharedItems containsSemiMixedTypes="0" containsString="0" containsNumber="1" containsInteger="1" minValue="0" maxValue="11237"/>
    </cacheField>
    <cacheField name="L" numFmtId="3">
      <sharedItems containsSemiMixedTypes="0" containsString="0" containsNumber="1" containsInteger="1" minValue="0" maxValue="10713"/>
    </cacheField>
    <cacheField name="XL" numFmtId="3">
      <sharedItems containsSemiMixedTypes="0" containsString="0" containsNumber="1" containsInteger="1" minValue="0" maxValue="12404"/>
    </cacheField>
    <cacheField name="2XL" numFmtId="3">
      <sharedItems containsSemiMixedTypes="0" containsString="0" containsNumber="1" containsInteger="1" minValue="0" maxValue="11400"/>
    </cacheField>
    <cacheField name="3XL" numFmtId="3">
      <sharedItems containsSemiMixedTypes="0" containsString="0" containsNumber="1" containsInteger="1" minValue="0" maxValue="5717"/>
    </cacheField>
    <cacheField name="Offer Price" numFmtId="165">
      <sharedItems containsSemiMixedTypes="0" containsString="0" containsNumber="1" minValue="3.5" maxValue="5"/>
    </cacheField>
    <cacheField name="EXT Offer Price" numFmtId="167">
      <sharedItems containsSemiMixedTypes="0" containsString="0" containsNumber="1" minValue="0" maxValue="21801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Male Underwear"/>
    <s v="Bottoms"/>
    <s v="Boxer Brief"/>
    <x v="0"/>
    <s v="ASSORTED"/>
    <x v="0"/>
    <n v="738994666161"/>
    <s v="2"/>
    <s v="P2 COOL COMFORT MESH BOXER BRIEF - ASST"/>
    <n v="1353.6"/>
    <n v="0"/>
    <n v="1354"/>
    <n v="3"/>
    <n v="4060.7999999999997"/>
  </r>
  <r>
    <s v="Male Underwear"/>
    <s v="Bottoms"/>
    <s v="Boxer Brief"/>
    <x v="0"/>
    <s v="ASSORTED"/>
    <x v="1"/>
    <n v="738994317100"/>
    <s v="2"/>
    <s v="P2 COOL COMFORT MESH BOXER BRIEF - ASST"/>
    <n v="1396.4"/>
    <n v="0"/>
    <n v="1396"/>
    <n v="3"/>
    <n v="4189.2000000000007"/>
  </r>
  <r>
    <s v="Male Underwear"/>
    <s v="Bottoms"/>
    <s v="Boxer Brief"/>
    <x v="1"/>
    <s v="ASSORTED"/>
    <x v="2"/>
    <n v="196988074321"/>
    <s v="3"/>
    <s v="P3 PR Originals SS Print LL BB"/>
    <n v="2607.8000000000002"/>
    <n v="0"/>
    <n v="2308"/>
    <n v="4.5"/>
    <n v="11735.1"/>
  </r>
  <r>
    <s v="Male Underwear"/>
    <s v="Bottoms"/>
    <s v="Boxer Brief"/>
    <x v="1"/>
    <s v="ASSORTED"/>
    <x v="3"/>
    <n v="196988074314"/>
    <s v="3"/>
    <s v="P3 PR Originals SS Print LL BB"/>
    <n v="2680.4"/>
    <n v="0"/>
    <n v="2480"/>
    <n v="4.5"/>
    <n v="12061.800000000001"/>
  </r>
  <r>
    <s v="Male Underwear"/>
    <s v="Bottoms"/>
    <s v="Boxer Brief"/>
    <x v="1"/>
    <s v="ASSORTED"/>
    <x v="1"/>
    <n v="196988074307"/>
    <s v="3"/>
    <s v="P3 PR Originals SS Print LL BB"/>
    <n v="1821"/>
    <n v="0"/>
    <n v="1746"/>
    <n v="4.5"/>
    <n v="8194.5"/>
  </r>
  <r>
    <s v="Male Underwear"/>
    <s v="Bottoms"/>
    <s v="Boxer Brief"/>
    <x v="1"/>
    <s v="ASSORTED"/>
    <x v="4"/>
    <n v="196988074338"/>
    <s v="3"/>
    <s v="P3 PR Originals SS Print LL BB"/>
    <n v="1440.2"/>
    <n v="0"/>
    <n v="1140"/>
    <n v="4.5"/>
    <n v="6480.9000000000005"/>
  </r>
  <r>
    <s v="Male Underwear"/>
    <s v="Bottoms"/>
    <s v="Boxer Brief"/>
    <x v="2"/>
    <s v="ASSORTED"/>
    <x v="3"/>
    <n v="738994697677"/>
    <s v="2"/>
    <s v="P2 MRL STRETCH ASSORTED BOXER BRIEF"/>
    <n v="2974.4"/>
    <n v="0"/>
    <n v="2824"/>
    <n v="3"/>
    <n v="8923.2000000000007"/>
  </r>
  <r>
    <s v="Male Underwear"/>
    <s v="Bottoms"/>
    <s v="Boxer Brief"/>
    <x v="2"/>
    <s v="ASSORTED"/>
    <x v="1"/>
    <n v="738994697660"/>
    <s v="2"/>
    <s v="P2 MRL STRETCH ASSORTED BOXER BRIEF"/>
    <n v="1718.4"/>
    <n v="0"/>
    <n v="1643"/>
    <n v="3"/>
    <n v="5155.2000000000007"/>
  </r>
  <r>
    <s v="Male Underwear"/>
    <s v="Bottoms"/>
    <s v="Boxer Brief"/>
    <x v="3"/>
    <s v="ASSORTED"/>
    <x v="0"/>
    <n v="196739667925"/>
    <s v="3"/>
    <s v="P3 MRL Cotton Stretch Boxer Brief Asst 1"/>
    <n v="3173.2"/>
    <n v="0"/>
    <n v="3023"/>
    <n v="4"/>
    <n v="12692.8"/>
  </r>
  <r>
    <s v="Male Underwear"/>
    <s v="Bottoms"/>
    <s v="Boxer Brief"/>
    <x v="3"/>
    <s v="ASSORTED"/>
    <x v="1"/>
    <n v="196739667888"/>
    <s v="3"/>
    <s v="P3 MRL Cotton Stretch Boxer Brief Asst 1"/>
    <n v="1113.2"/>
    <n v="0"/>
    <n v="1038"/>
    <n v="4"/>
    <n v="4452.8"/>
  </r>
  <r>
    <s v="Male Underwear"/>
    <s v="Bottoms"/>
    <s v="Boxer Brief"/>
    <x v="3"/>
    <s v="ASSORTED"/>
    <x v="4"/>
    <n v="196739667918"/>
    <s v="3"/>
    <s v="P3 MRL Cotton Stretch Boxer Brief Asst 1"/>
    <n v="693.8"/>
    <n v="0"/>
    <n v="294"/>
    <n v="4"/>
    <n v="2775.2"/>
  </r>
  <r>
    <s v="Male Underwear"/>
    <s v="Bottoms"/>
    <s v="Boxer Brief"/>
    <x v="4"/>
    <s v="ASSORTED"/>
    <x v="0"/>
    <n v="196739668120"/>
    <s v="3"/>
    <s v="P3 MRL Polyester Spandex BB Asst 2"/>
    <n v="521.4"/>
    <n v="0"/>
    <n v="0"/>
    <n v="4"/>
    <n v="2085.6"/>
  </r>
  <r>
    <s v="Male Underwear"/>
    <s v="Bottoms"/>
    <s v="Boxer Brief"/>
    <x v="4"/>
    <s v="ASSORTED"/>
    <x v="3"/>
    <n v="196739668090"/>
    <s v="3"/>
    <s v="P3 MRL Polyester Spandex BB Asst 2"/>
    <n v="41.2"/>
    <n v="0"/>
    <n v="1"/>
    <n v="4"/>
    <n v="164.8"/>
  </r>
  <r>
    <s v="Male Underwear"/>
    <s v="Bottoms"/>
    <s v="Boxer Brief"/>
    <x v="4"/>
    <s v="ASSORTED"/>
    <x v="1"/>
    <n v="196739668083"/>
    <s v="3"/>
    <s v="P3 MRL Polyester Spandex BB Asst 2"/>
    <n v="137.4"/>
    <n v="0"/>
    <n v="0"/>
    <n v="4"/>
    <n v="549.6"/>
  </r>
  <r>
    <s v="Male Underwear"/>
    <s v="Bottoms"/>
    <s v="Boxer Brief"/>
    <x v="5"/>
    <s v="ASSORTED"/>
    <x v="5"/>
    <n v="196739063666"/>
    <s v="3"/>
    <s v="P3 MRL Originals Boxer Brief Asst 1"/>
    <n v="136.80000000000001"/>
    <n v="0"/>
    <n v="0"/>
    <n v="4"/>
    <n v="547.20000000000005"/>
  </r>
  <r>
    <s v="Male Underwear"/>
    <s v="Bottoms"/>
    <s v="Boxer Brief"/>
    <x v="6"/>
    <s v="ASSORTED"/>
    <x v="5"/>
    <n v="196739063796"/>
    <s v="3"/>
    <s v="P3 MRL Originals Boxer Brief Asst 4"/>
    <n v="852.2"/>
    <n v="0"/>
    <n v="777"/>
    <n v="4"/>
    <n v="3408.8"/>
  </r>
  <r>
    <s v="Male Underwear"/>
    <s v="Bottoms"/>
    <s v="Boxer Brief"/>
    <x v="7"/>
    <s v="ASSORTED"/>
    <x v="0"/>
    <n v="196739063550"/>
    <s v="3"/>
    <s v="P3MRLOriginalsBoxerBriefAsst1"/>
    <n v="3952.8"/>
    <n v="0"/>
    <n v="3878"/>
    <n v="4"/>
    <n v="15811.2"/>
  </r>
  <r>
    <s v="Male Underwear"/>
    <s v="Bottoms"/>
    <s v="Boxer Brief"/>
    <x v="8"/>
    <s v="ASSORTED"/>
    <x v="5"/>
    <n v="196739153305"/>
    <s v="3"/>
    <s v="P3 MRL Originals Trunk"/>
    <n v="1217"/>
    <n v="0"/>
    <n v="1142"/>
    <n v="4"/>
    <n v="4868"/>
  </r>
  <r>
    <s v="Male Underwear"/>
    <s v="Bottoms"/>
    <s v="Brief - Full Rise"/>
    <x v="9"/>
    <s v="WHITE"/>
    <x v="1"/>
    <n v="75338825304"/>
    <s v="5"/>
    <s v="P5 WHITE BRIEF"/>
    <n v="1616.8"/>
    <n v="0"/>
    <n v="1617"/>
    <n v="3.25"/>
    <n v="5254.5999999999995"/>
  </r>
  <r>
    <s v="Male Underwear"/>
    <s v="Bottoms"/>
    <s v="Brief - Low Rise"/>
    <x v="10"/>
    <s v="ASSORTED"/>
    <x v="4"/>
    <n v="196739153213"/>
    <s v="3"/>
    <s v="P3 MRL Originals Dyed Brief"/>
    <n v="2800"/>
    <n v="0"/>
    <n v="2800"/>
    <n v="4"/>
    <n v="11200"/>
  </r>
  <r>
    <s v="Male Underwear"/>
    <s v="Bottoms"/>
    <s v="Trunk"/>
    <x v="11"/>
    <s v="ASSORTED"/>
    <x v="0"/>
    <n v="196739666638"/>
    <s v="3"/>
    <s v="P3 MRL Moves NS TSP Trunk Asst 1"/>
    <n v="344.8"/>
    <n v="0"/>
    <n v="195"/>
    <n v="4.5"/>
    <n v="1551.6000000000001"/>
  </r>
  <r>
    <s v="Male Underwear"/>
    <s v="Tops"/>
    <s v="Tank"/>
    <x v="12"/>
    <s v="ASSORTED"/>
    <x v="0"/>
    <n v="43935685102"/>
    <s v="2"/>
    <s v="DYED ASHIRT"/>
    <n v="11400"/>
    <n v="11400"/>
    <n v="0"/>
    <n v="4"/>
    <n v="45600"/>
  </r>
  <r>
    <s v="Male Underwear"/>
    <s v="Tops"/>
    <s v="Tank"/>
    <x v="13"/>
    <s v="ASSORTED"/>
    <x v="0"/>
    <n v="196062501231"/>
    <s v="3"/>
    <s v="P3 ORIGINALS MODERN STRETCH TANK"/>
    <n v="1053"/>
    <n v="1053"/>
    <n v="0"/>
    <n v="4"/>
    <n v="4212"/>
  </r>
  <r>
    <s v="Male Underwear"/>
    <s v="Tops"/>
    <s v="Tank"/>
    <x v="13"/>
    <s v="ASSORTED"/>
    <x v="5"/>
    <n v="196062501248"/>
    <s v="3"/>
    <s v="P3 ORIGINALS MODERN STRETCH TANK"/>
    <n v="5717"/>
    <n v="5717"/>
    <n v="0"/>
    <n v="4"/>
    <n v="22868"/>
  </r>
  <r>
    <s v="Male Underwear"/>
    <s v="Tops"/>
    <s v="Tank"/>
    <x v="13"/>
    <s v="ASSORTED"/>
    <x v="2"/>
    <n v="196062501217"/>
    <s v="3"/>
    <s v="P3 ORIGINALS MODERN STRETCH TANK"/>
    <n v="1232"/>
    <n v="1232"/>
    <n v="0"/>
    <n v="4"/>
    <n v="4928"/>
  </r>
  <r>
    <s v="Male Underwear"/>
    <s v="Tops"/>
    <s v="Tank"/>
    <x v="13"/>
    <s v="ASSORTED"/>
    <x v="3"/>
    <n v="196062501200"/>
    <s v="3"/>
    <s v="P3 ORIGINALS MODERN STRETCH TANK"/>
    <n v="108"/>
    <n v="108"/>
    <n v="0"/>
    <n v="4"/>
    <n v="432"/>
  </r>
  <r>
    <s v="Male Underwear"/>
    <s v="Tops"/>
    <s v="Tank"/>
    <x v="13"/>
    <s v="ASSORTED"/>
    <x v="1"/>
    <n v="196062501095"/>
    <s v="3"/>
    <s v="P3 ORIGINALS MODERN STRETCH TANK"/>
    <n v="522"/>
    <n v="522"/>
    <n v="0"/>
    <n v="4"/>
    <n v="2088"/>
  </r>
  <r>
    <s v="Male Underwear"/>
    <s v="Tops"/>
    <s v="Tank"/>
    <x v="13"/>
    <s v="ASSORTED"/>
    <x v="4"/>
    <n v="196062501224"/>
    <s v="3"/>
    <s v="P3 ORIGINALS MODERN STRETCH TANK"/>
    <n v="510"/>
    <n v="510"/>
    <n v="0"/>
    <n v="4"/>
    <n v="2040"/>
  </r>
  <r>
    <s v="Male Underwear"/>
    <s v="Tops"/>
    <s v="Crewneck"/>
    <x v="14"/>
    <s v="ASSORTED"/>
    <x v="2"/>
    <n v="196739892839"/>
    <s v="2"/>
    <s v="P2 PR Moves Synth Crew w Mesh Back"/>
    <n v="1432"/>
    <n v="1432"/>
    <n v="0"/>
    <n v="3.25"/>
    <n v="4654"/>
  </r>
  <r>
    <s v="Male Underwear"/>
    <s v="Tops"/>
    <s v="Crewneck"/>
    <x v="14"/>
    <s v="ASSORTED"/>
    <x v="3"/>
    <n v="196739892822"/>
    <s v="2"/>
    <s v="P2 PR Moves Synth Crew w Mesh Back"/>
    <n v="1476"/>
    <n v="1476"/>
    <n v="0"/>
    <n v="3.25"/>
    <n v="4797"/>
  </r>
  <r>
    <s v="Male Underwear"/>
    <s v="Tops"/>
    <s v="Crewneck"/>
    <x v="14"/>
    <s v="ASSORTED"/>
    <x v="1"/>
    <n v="196739892815"/>
    <s v="2"/>
    <s v="P2 PR Moves Synth Crew w Mesh Back"/>
    <n v="1230"/>
    <n v="1230"/>
    <n v="0"/>
    <n v="3.25"/>
    <n v="3997.5"/>
  </r>
  <r>
    <s v="Male Underwear"/>
    <s v="Tops"/>
    <s v="Crewneck"/>
    <x v="14"/>
    <s v="ASSORTED"/>
    <x v="4"/>
    <n v="196739892846"/>
    <s v="2"/>
    <s v="P2 PR Moves Synth Crew w Mesh Back"/>
    <n v="1209"/>
    <n v="1209"/>
    <n v="0"/>
    <n v="3.25"/>
    <n v="3929.25"/>
  </r>
  <r>
    <s v="Male Underwear"/>
    <s v="Tops"/>
    <s v="Crewneck"/>
    <x v="15"/>
    <s v="ASSORTED"/>
    <x v="0"/>
    <n v="196739624096"/>
    <s v="3"/>
    <s v="P3 MRL Originals SuperSoft Crew Asst 2"/>
    <n v="4842"/>
    <n v="4842"/>
    <n v="0"/>
    <n v="4.25"/>
    <n v="20578.5"/>
  </r>
  <r>
    <s v="Male Underwear"/>
    <s v="Tops"/>
    <s v="Crewneck"/>
    <x v="15"/>
    <s v="ASSORTED"/>
    <x v="2"/>
    <n v="196739624072"/>
    <s v="3"/>
    <s v="P3 MRL Originals SuperSoft Crew Asst 2"/>
    <n v="10713"/>
    <n v="10713"/>
    <n v="0"/>
    <n v="4.25"/>
    <n v="45530.25"/>
  </r>
  <r>
    <s v="Male Underwear"/>
    <s v="Tops"/>
    <s v="Crewneck"/>
    <x v="15"/>
    <s v="ASSORTED"/>
    <x v="3"/>
    <n v="196739624065"/>
    <s v="3"/>
    <s v="P3 MRL Originals SuperSoft Crew Asst 2"/>
    <n v="11237"/>
    <n v="11237"/>
    <n v="0"/>
    <n v="4.25"/>
    <n v="47757.25"/>
  </r>
  <r>
    <s v="Male Underwear"/>
    <s v="Tops"/>
    <s v="Crewneck"/>
    <x v="15"/>
    <s v="ASSORTED"/>
    <x v="1"/>
    <n v="196739624058"/>
    <s v="3"/>
    <s v="P3 MRL Originals SuperSoft Crew Asst 2"/>
    <n v="6702"/>
    <n v="6702"/>
    <n v="0"/>
    <n v="4.25"/>
    <n v="28483.5"/>
  </r>
  <r>
    <s v="Male Underwear"/>
    <s v="Tops"/>
    <s v="Crewneck"/>
    <x v="15"/>
    <s v="ASSORTED"/>
    <x v="4"/>
    <n v="196739624089"/>
    <s v="3"/>
    <s v="P3 MRL Originals SuperSoft Crew Asst 2"/>
    <n v="12402"/>
    <n v="12402"/>
    <n v="2"/>
    <n v="4.25"/>
    <n v="52708.5"/>
  </r>
  <r>
    <s v="Male Underwear"/>
    <s v="Tops"/>
    <s v="Crewneck"/>
    <x v="16"/>
    <s v="ASSORTED"/>
    <x v="0"/>
    <n v="196062594417"/>
    <s v="3"/>
    <s v="P3 ORIGINALS DYED REGULAR FIT STR. CREW"/>
    <n v="1692"/>
    <n v="1692"/>
    <n v="0"/>
    <n v="4"/>
    <n v="6768"/>
  </r>
  <r>
    <s v="Male Underwear"/>
    <s v="Tops"/>
    <s v="Crewneck"/>
    <x v="16"/>
    <s v="ASSORTED"/>
    <x v="5"/>
    <n v="196062594424"/>
    <s v="3"/>
    <s v="P3 ORIGINALS DYED REGULAR FIT STR. CREW"/>
    <n v="2674"/>
    <n v="2674"/>
    <n v="0"/>
    <n v="4"/>
    <n v="10696"/>
  </r>
  <r>
    <s v="Male Underwear"/>
    <s v="Tops"/>
    <s v="Crewneck"/>
    <x v="16"/>
    <s v="ASSORTED"/>
    <x v="2"/>
    <n v="196062584098"/>
    <s v="3"/>
    <s v="P3 ORIGINALS DYED REGULAR FIT STR. CREW"/>
    <n v="3012"/>
    <n v="3012"/>
    <n v="0"/>
    <n v="4"/>
    <n v="12048"/>
  </r>
  <r>
    <s v="Male Underwear"/>
    <s v="Tops"/>
    <s v="Crewneck"/>
    <x v="16"/>
    <s v="ASSORTED"/>
    <x v="3"/>
    <n v="196062584081"/>
    <s v="3"/>
    <s v="P3 ORIGINALS DYED REGULAR FIT STR. CREW"/>
    <n v="5544"/>
    <n v="5544"/>
    <n v="0"/>
    <n v="4"/>
    <n v="22176"/>
  </r>
  <r>
    <s v="Male Underwear"/>
    <s v="Tops"/>
    <s v="Crewneck"/>
    <x v="16"/>
    <s v="ASSORTED"/>
    <x v="1"/>
    <n v="196062584074"/>
    <s v="3"/>
    <s v="P3 ORIGINALS DYED REGULAR FIT STR. CREW"/>
    <n v="3570"/>
    <n v="3570"/>
    <n v="0"/>
    <n v="4"/>
    <n v="14280"/>
  </r>
  <r>
    <s v="Male Underwear"/>
    <s v="Tops"/>
    <s v="Crewneck"/>
    <x v="16"/>
    <s v="ASSORTED"/>
    <x v="4"/>
    <n v="196062594400"/>
    <s v="3"/>
    <s v="P3 ORIGINALS DYED REGULAR FIT STR. CREW"/>
    <n v="2322"/>
    <n v="2322"/>
    <n v="0"/>
    <n v="4"/>
    <n v="92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Male Underwear"/>
    <x v="0"/>
    <x v="0"/>
    <s v="239LB2"/>
    <s v="ASSORTED"/>
    <s v="2"/>
    <s v="P2 COOL COMFORT MESH BOXER BRIEF - ASST"/>
    <n v="0"/>
    <n v="2750"/>
    <n v="2750"/>
    <n v="1396"/>
    <n v="0"/>
    <n v="0"/>
    <n v="0"/>
    <n v="1354"/>
    <n v="0"/>
    <n v="3.5"/>
    <n v="9625"/>
  </r>
  <r>
    <s v="Male Underwear"/>
    <x v="0"/>
    <x v="0"/>
    <s v="9O3LA3"/>
    <s v="ASSORTED"/>
    <s v="3"/>
    <s v="P3 PR Originals SS Print LL BB"/>
    <n v="0"/>
    <n v="7674"/>
    <n v="7674"/>
    <n v="1746"/>
    <n v="2480"/>
    <n v="2308"/>
    <n v="1140"/>
    <n v="0"/>
    <n v="0"/>
    <n v="5"/>
    <n v="38370"/>
  </r>
  <r>
    <s v="Male Underwear"/>
    <x v="0"/>
    <x v="0"/>
    <s v="ST73A2"/>
    <s v="ASSORTED"/>
    <s v="2"/>
    <s v="P2 MRL STRETCH ASSORTED BOXER BRIEF"/>
    <n v="0"/>
    <n v="4467"/>
    <n v="4467"/>
    <n v="1643"/>
    <n v="2824"/>
    <n v="0"/>
    <n v="0"/>
    <n v="0"/>
    <n v="0"/>
    <n v="3.5"/>
    <n v="15634.5"/>
  </r>
  <r>
    <s v="Male Underwear"/>
    <x v="0"/>
    <x v="0"/>
    <s v="STRBA3"/>
    <s v="ASSORTED"/>
    <s v="3"/>
    <s v="P3 MRL Cotton Stretch Boxer Brief Asst 1"/>
    <n v="0"/>
    <n v="4355"/>
    <n v="4355"/>
    <n v="1038"/>
    <n v="0"/>
    <n v="0"/>
    <n v="294"/>
    <n v="3023"/>
    <n v="0"/>
    <n v="4.5"/>
    <n v="19597.5"/>
  </r>
  <r>
    <s v="Male Underwear"/>
    <x v="0"/>
    <x v="0"/>
    <s v="SYNBB3"/>
    <s v="ASSORTED"/>
    <s v="3"/>
    <s v="P3 MRL Polyester Spandex BB Asst 2"/>
    <n v="0"/>
    <n v="1"/>
    <n v="1"/>
    <n v="0"/>
    <n v="1"/>
    <n v="0"/>
    <n v="0"/>
    <n v="0"/>
    <n v="0"/>
    <n v="4.5"/>
    <n v="4.5"/>
  </r>
  <r>
    <s v="Male Underwear"/>
    <x v="0"/>
    <x v="0"/>
    <s v="TOGBB3"/>
    <s v="ASSORTED"/>
    <s v="3"/>
    <s v="P3 MRL Originals Boxer Brief Asst 1"/>
    <n v="0"/>
    <n v="0"/>
    <n v="0"/>
    <n v="0"/>
    <n v="0"/>
    <n v="0"/>
    <n v="0"/>
    <n v="0"/>
    <n v="0"/>
    <n v="4.5"/>
    <n v="0"/>
  </r>
  <r>
    <s v="Male Underwear"/>
    <x v="0"/>
    <x v="0"/>
    <s v="TOGBC3"/>
    <s v="ASSORTED"/>
    <s v="3"/>
    <s v="P3 MRL Originals Boxer Brief Asst 4"/>
    <n v="0"/>
    <n v="777"/>
    <n v="777"/>
    <n v="0"/>
    <n v="0"/>
    <n v="0"/>
    <n v="0"/>
    <n v="0"/>
    <n v="777"/>
    <n v="4.5"/>
    <n v="3496.5"/>
  </r>
  <r>
    <s v="Male Underwear"/>
    <x v="0"/>
    <x v="0"/>
    <s v="TOGGB3"/>
    <s v="ASSORTED"/>
    <s v="3"/>
    <s v="P3MRLOriginalsBoxerBriefAsst1"/>
    <n v="0"/>
    <n v="3878"/>
    <n v="3878"/>
    <n v="0"/>
    <n v="0"/>
    <n v="0"/>
    <n v="0"/>
    <n v="3878"/>
    <n v="0"/>
    <n v="4.5"/>
    <n v="17451"/>
  </r>
  <r>
    <s v="Male Underwear"/>
    <x v="0"/>
    <x v="0"/>
    <s v="TOGTR3"/>
    <s v="ASSORTED"/>
    <s v="3"/>
    <s v="P3 MRL Originals Trunk"/>
    <n v="0"/>
    <n v="1142"/>
    <n v="1142"/>
    <n v="0"/>
    <n v="0"/>
    <n v="0"/>
    <n v="0"/>
    <n v="0"/>
    <n v="1142"/>
    <n v="4.5"/>
    <n v="5139"/>
  </r>
  <r>
    <s v="Male Underwear"/>
    <x v="0"/>
    <x v="1"/>
    <s v="2252VT"/>
    <s v="WHITE"/>
    <s v="5"/>
    <s v="P5 WHITE BRIEF"/>
    <n v="0"/>
    <n v="1617"/>
    <n v="1617"/>
    <n v="1617"/>
    <n v="0"/>
    <n v="0"/>
    <n v="0"/>
    <n v="0"/>
    <n v="0"/>
    <n v="3.75"/>
    <n v="6063.75"/>
  </r>
  <r>
    <s v="Male Underwear"/>
    <x v="0"/>
    <x v="2"/>
    <s v="TOGDB3"/>
    <s v="ASSORTED"/>
    <s v="3"/>
    <s v="P3 MRL Originals Dyed Brief"/>
    <n v="0"/>
    <n v="2800"/>
    <n v="2800"/>
    <n v="0"/>
    <n v="0"/>
    <n v="0"/>
    <n v="2800"/>
    <n v="0"/>
    <n v="0"/>
    <n v="4.5"/>
    <n v="12600"/>
  </r>
  <r>
    <s v="Male Underwear"/>
    <x v="0"/>
    <x v="3"/>
    <s v="MTSPS3"/>
    <s v="ASSORTED"/>
    <s v="3"/>
    <s v="P3 MRL Moves NS TSP Trunk Asst 1"/>
    <n v="0"/>
    <n v="195"/>
    <n v="195"/>
    <n v="0"/>
    <n v="0"/>
    <n v="0"/>
    <n v="0"/>
    <n v="195"/>
    <n v="0"/>
    <n v="5"/>
    <n v="975"/>
  </r>
  <r>
    <s v="Male Underwear"/>
    <x v="1"/>
    <x v="4"/>
    <s v="392DP2"/>
    <s v="ASSORTED"/>
    <s v="2"/>
    <s v="DYED ASHIRT"/>
    <n v="11400"/>
    <m/>
    <n v="11400"/>
    <n v="0"/>
    <n v="0"/>
    <n v="0"/>
    <n v="0"/>
    <n v="11400"/>
    <n v="0"/>
    <n v="4"/>
    <n v="45600"/>
  </r>
  <r>
    <s v="Male Underwear"/>
    <x v="1"/>
    <x v="4"/>
    <s v="TOG393"/>
    <s v="ASSORTED"/>
    <s v="3"/>
    <s v="P3 ORIGINALS MODERN STRETCH TANK"/>
    <n v="9142"/>
    <m/>
    <n v="9142"/>
    <n v="522"/>
    <n v="108"/>
    <n v="1232"/>
    <n v="510"/>
    <n v="1053"/>
    <n v="5717"/>
    <n v="4.5"/>
    <n v="41139"/>
  </r>
  <r>
    <s v="Male Underwear"/>
    <x v="1"/>
    <x v="5"/>
    <s v="9MSCR2"/>
    <s v="ASSORTED"/>
    <s v="2"/>
    <s v="P2 PR Moves Synth Crew w Mesh Back"/>
    <n v="5347"/>
    <m/>
    <n v="5347"/>
    <n v="1230"/>
    <n v="1476"/>
    <n v="1432"/>
    <n v="1209"/>
    <n v="0"/>
    <n v="0"/>
    <n v="3.75"/>
    <n v="20051.25"/>
  </r>
  <r>
    <s v="Male Underwear"/>
    <x v="1"/>
    <x v="5"/>
    <s v="OSSCW3"/>
    <s v="ASSORTED"/>
    <s v="3"/>
    <s v="P3 MRL Originals SuperSoft Crew Asst 2"/>
    <n v="45896"/>
    <n v="2"/>
    <n v="45898"/>
    <n v="6702"/>
    <n v="11237"/>
    <n v="10713"/>
    <n v="12404"/>
    <n v="4842"/>
    <n v="0"/>
    <n v="4.75"/>
    <n v="218015.5"/>
  </r>
  <r>
    <s v="Male Underwear"/>
    <x v="1"/>
    <x v="5"/>
    <s v="TOGCR3"/>
    <s v="ASSORTED"/>
    <s v="3"/>
    <s v="P3 ORIGINALS DYED REGULAR FIT STR. CREW"/>
    <n v="18814"/>
    <m/>
    <n v="18814"/>
    <n v="3570"/>
    <n v="5544"/>
    <n v="3012"/>
    <n v="2322"/>
    <n v="1692"/>
    <n v="2674"/>
    <n v="4.5"/>
    <n v="846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A95CCB-7C07-44FF-9827-35E38A4F5A9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2" firstHeaderRow="0" firstDataRow="1" firstDataCol="1"/>
  <pivotFields count="18">
    <pivotField showAll="0"/>
    <pivotField axis="axisRow" showAll="0">
      <items count="3">
        <item x="0"/>
        <item x="1"/>
        <item t="default"/>
      </items>
    </pivotField>
    <pivotField axis="axisRow" showAll="0">
      <items count="8">
        <item m="1" x="6"/>
        <item x="0"/>
        <item x="1"/>
        <item x="2"/>
        <item x="5"/>
        <item x="3"/>
        <item x="4"/>
        <item t="default"/>
      </items>
    </pivotField>
    <pivotField showAll="0"/>
    <pivotField showAll="0"/>
    <pivotField showAll="0"/>
    <pivotField showAll="0"/>
    <pivotField numFmtId="166" showAll="0"/>
    <pivotField showAll="0"/>
    <pivotField dataField="1" numFmtId="3" showAll="0"/>
    <pivotField showAll="0"/>
    <pivotField showAll="0"/>
    <pivotField showAll="0"/>
    <pivotField showAll="0"/>
    <pivotField showAll="0"/>
    <pivotField showAll="0"/>
    <pivotField numFmtId="165" showAll="0"/>
    <pivotField dataField="1" numFmtId="167" showAll="0"/>
  </pivotFields>
  <rowFields count="2">
    <field x="1"/>
    <field x="2"/>
  </rowFields>
  <rowItems count="9">
    <i>
      <x/>
    </i>
    <i r="1">
      <x v="1"/>
    </i>
    <i r="1">
      <x v="2"/>
    </i>
    <i r="1">
      <x v="3"/>
    </i>
    <i r="1">
      <x v="5"/>
    </i>
    <i>
      <x v="1"/>
    </i>
    <i r="1">
      <x v="4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XT Offer Price" fld="17" baseField="0" baseItem="0" numFmtId="167"/>
    <dataField name="Sum of Qty" fld="9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FA9C11-44FC-43D9-A386-09AF3DA305C0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4:H43" firstHeaderRow="1" firstDataRow="2" firstDataCol="1"/>
  <pivotFields count="14">
    <pivotField showAll="0"/>
    <pivotField showAll="0"/>
    <pivotField showAll="0"/>
    <pivotField axis="axisRow" showAll="0">
      <items count="18">
        <item x="9"/>
        <item x="0"/>
        <item x="12"/>
        <item x="14"/>
        <item x="1"/>
        <item x="11"/>
        <item x="15"/>
        <item x="2"/>
        <item x="3"/>
        <item x="4"/>
        <item x="13"/>
        <item x="5"/>
        <item x="6"/>
        <item x="16"/>
        <item x="10"/>
        <item x="7"/>
        <item x="8"/>
        <item t="default"/>
      </items>
    </pivotField>
    <pivotField showAll="0"/>
    <pivotField axis="axisCol" showAll="0">
      <items count="7">
        <item x="1"/>
        <item x="3"/>
        <item x="2"/>
        <item x="4"/>
        <item x="0"/>
        <item x="5"/>
        <item t="default"/>
      </items>
    </pivotField>
    <pivotField numFmtId="1" showAll="0"/>
    <pivotField showAll="0"/>
    <pivotField showAll="0"/>
    <pivotField numFmtId="166" showAll="0"/>
    <pivotField numFmtId="166" showAll="0"/>
    <pivotField dataField="1" showAll="0"/>
    <pivotField numFmtId="165" showAll="0"/>
    <pivotField numFmtId="166" showAll="0"/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Qty From CA" fld="11" baseField="3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3C926D-EE01-44D1-B780-CCD1E5A980AC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22" firstHeaderRow="1" firstDataRow="2" firstDataCol="1"/>
  <pivotFields count="14">
    <pivotField showAll="0"/>
    <pivotField showAll="0"/>
    <pivotField showAll="0"/>
    <pivotField axis="axisRow" showAll="0">
      <items count="18">
        <item x="9"/>
        <item x="0"/>
        <item x="12"/>
        <item x="14"/>
        <item x="1"/>
        <item x="11"/>
        <item x="15"/>
        <item x="2"/>
        <item x="3"/>
        <item x="4"/>
        <item x="13"/>
        <item x="5"/>
        <item x="6"/>
        <item x="16"/>
        <item x="10"/>
        <item x="7"/>
        <item x="8"/>
        <item t="default"/>
      </items>
    </pivotField>
    <pivotField showAll="0"/>
    <pivotField axis="axisCol" showAll="0">
      <items count="7">
        <item x="1"/>
        <item x="3"/>
        <item x="2"/>
        <item x="4"/>
        <item x="0"/>
        <item x="5"/>
        <item t="default"/>
      </items>
    </pivotField>
    <pivotField numFmtId="1" showAll="0"/>
    <pivotField showAll="0"/>
    <pivotField showAll="0"/>
    <pivotField numFmtId="166" showAll="0"/>
    <pivotField dataField="1" numFmtId="166" showAll="0"/>
    <pivotField showAll="0"/>
    <pivotField numFmtId="165" showAll="0"/>
    <pivotField numFmtId="166" showAll="0"/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Qty From VA" fld="10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2556-A703-4526-9DB1-BD809AAAD2E8}">
  <dimension ref="A3:C12"/>
  <sheetViews>
    <sheetView workbookViewId="0">
      <selection activeCell="H20" sqref="H20"/>
    </sheetView>
  </sheetViews>
  <sheetFormatPr defaultRowHeight="15" x14ac:dyDescent="0.25"/>
  <cols>
    <col min="1" max="1" width="18" bestFit="1" customWidth="1"/>
    <col min="2" max="2" width="21.5703125" bestFit="1" customWidth="1"/>
    <col min="3" max="3" width="10.85546875" bestFit="1" customWidth="1"/>
    <col min="4" max="4" width="7.5703125" bestFit="1" customWidth="1"/>
    <col min="5" max="6" width="8" bestFit="1" customWidth="1"/>
    <col min="7" max="7" width="8.5703125" bestFit="1" customWidth="1"/>
    <col min="8" max="8" width="12.7109375" bestFit="1" customWidth="1"/>
    <col min="9" max="13" width="7.5703125" bestFit="1" customWidth="1"/>
    <col min="14" max="14" width="9.7109375" bestFit="1" customWidth="1"/>
    <col min="15" max="15" width="7.5703125" bestFit="1" customWidth="1"/>
    <col min="16" max="16" width="12.7109375" bestFit="1" customWidth="1"/>
    <col min="17" max="17" width="7.5703125" bestFit="1" customWidth="1"/>
    <col min="18" max="18" width="12.7109375" bestFit="1" customWidth="1"/>
    <col min="19" max="19" width="8" bestFit="1" customWidth="1"/>
    <col min="20" max="20" width="13.85546875" bestFit="1" customWidth="1"/>
    <col min="21" max="21" width="8" bestFit="1" customWidth="1"/>
    <col min="22" max="22" width="13.85546875" bestFit="1" customWidth="1"/>
    <col min="23" max="23" width="8.5703125" bestFit="1" customWidth="1"/>
    <col min="24" max="24" width="13.85546875" bestFit="1" customWidth="1"/>
    <col min="25" max="25" width="12.7109375" bestFit="1" customWidth="1"/>
  </cols>
  <sheetData>
    <row r="3" spans="1:3" x14ac:dyDescent="0.25">
      <c r="A3" s="17" t="s">
        <v>66</v>
      </c>
      <c r="B3" t="s">
        <v>69</v>
      </c>
      <c r="C3" t="s">
        <v>63</v>
      </c>
    </row>
    <row r="4" spans="1:3" x14ac:dyDescent="0.25">
      <c r="A4" s="18" t="s">
        <v>36</v>
      </c>
      <c r="B4" s="20">
        <v>128956.75</v>
      </c>
      <c r="C4" s="1">
        <v>29656</v>
      </c>
    </row>
    <row r="5" spans="1:3" x14ac:dyDescent="0.25">
      <c r="A5" s="19" t="s">
        <v>39</v>
      </c>
      <c r="B5" s="20">
        <v>109318</v>
      </c>
      <c r="C5" s="1">
        <v>25044</v>
      </c>
    </row>
    <row r="6" spans="1:3" x14ac:dyDescent="0.25">
      <c r="A6" s="19" t="s">
        <v>35</v>
      </c>
      <c r="B6" s="20">
        <v>6063.75</v>
      </c>
      <c r="C6" s="1">
        <v>1617</v>
      </c>
    </row>
    <row r="7" spans="1:3" x14ac:dyDescent="0.25">
      <c r="A7" s="19" t="s">
        <v>57</v>
      </c>
      <c r="B7" s="20">
        <v>12600</v>
      </c>
      <c r="C7" s="1">
        <v>2800</v>
      </c>
    </row>
    <row r="8" spans="1:3" x14ac:dyDescent="0.25">
      <c r="A8" s="19" t="s">
        <v>44</v>
      </c>
      <c r="B8" s="20">
        <v>975</v>
      </c>
      <c r="C8" s="1">
        <v>195</v>
      </c>
    </row>
    <row r="9" spans="1:3" x14ac:dyDescent="0.25">
      <c r="A9" s="18" t="s">
        <v>16</v>
      </c>
      <c r="B9" s="20">
        <v>409468.75</v>
      </c>
      <c r="C9" s="1">
        <v>90601</v>
      </c>
    </row>
    <row r="10" spans="1:3" x14ac:dyDescent="0.25">
      <c r="A10" s="19" t="s">
        <v>15</v>
      </c>
      <c r="B10" s="20">
        <v>322729.75</v>
      </c>
      <c r="C10" s="1">
        <v>70059</v>
      </c>
    </row>
    <row r="11" spans="1:3" x14ac:dyDescent="0.25">
      <c r="A11" s="19" t="s">
        <v>68</v>
      </c>
      <c r="B11" s="20">
        <v>86739</v>
      </c>
      <c r="C11" s="1">
        <v>20542</v>
      </c>
    </row>
    <row r="12" spans="1:3" x14ac:dyDescent="0.25">
      <c r="A12" s="18" t="s">
        <v>67</v>
      </c>
      <c r="B12" s="20">
        <v>538425.5</v>
      </c>
      <c r="C12" s="1">
        <v>120257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4FAC-E954-4D6D-B400-FDFABE0E8F35}">
  <dimension ref="A3:H43"/>
  <sheetViews>
    <sheetView topLeftCell="A16" workbookViewId="0">
      <selection activeCell="H43" sqref="H43"/>
    </sheetView>
  </sheetViews>
  <sheetFormatPr defaultRowHeight="15" x14ac:dyDescent="0.25"/>
  <cols>
    <col min="1" max="1" width="18.28515625" bestFit="1" customWidth="1"/>
    <col min="2" max="2" width="16.28515625" bestFit="1" customWidth="1"/>
    <col min="3" max="6" width="7.85546875" bestFit="1" customWidth="1"/>
    <col min="7" max="7" width="6.85546875" bestFit="1" customWidth="1"/>
    <col min="8" max="8" width="11" bestFit="1" customWidth="1"/>
    <col min="9" max="9" width="20.140625" bestFit="1" customWidth="1"/>
    <col min="10" max="10" width="18.28515625" bestFit="1" customWidth="1"/>
    <col min="11" max="11" width="20.140625" bestFit="1" customWidth="1"/>
    <col min="12" max="12" width="18.28515625" bestFit="1" customWidth="1"/>
    <col min="13" max="13" width="20.140625" bestFit="1" customWidth="1"/>
    <col min="14" max="14" width="23.28515625" bestFit="1" customWidth="1"/>
    <col min="15" max="15" width="25.140625" bestFit="1" customWidth="1"/>
  </cols>
  <sheetData>
    <row r="3" spans="1:8" x14ac:dyDescent="0.25">
      <c r="A3" s="17" t="s">
        <v>75</v>
      </c>
      <c r="B3" s="17" t="s">
        <v>74</v>
      </c>
    </row>
    <row r="4" spans="1:8" x14ac:dyDescent="0.25">
      <c r="A4" s="17" t="s">
        <v>66</v>
      </c>
      <c r="B4" t="s">
        <v>11</v>
      </c>
      <c r="C4" t="s">
        <v>17</v>
      </c>
      <c r="D4" t="s">
        <v>20</v>
      </c>
      <c r="E4" t="s">
        <v>18</v>
      </c>
      <c r="F4" t="s">
        <v>19</v>
      </c>
      <c r="G4" t="s">
        <v>23</v>
      </c>
      <c r="H4" t="s">
        <v>67</v>
      </c>
    </row>
    <row r="5" spans="1:8" x14ac:dyDescent="0.25">
      <c r="A5" s="18" t="s">
        <v>31</v>
      </c>
      <c r="B5" s="14">
        <v>0</v>
      </c>
      <c r="C5" s="14"/>
      <c r="D5" s="14"/>
      <c r="E5" s="14"/>
      <c r="F5" s="14"/>
      <c r="G5" s="14"/>
      <c r="H5" s="14">
        <v>0</v>
      </c>
    </row>
    <row r="6" spans="1:8" x14ac:dyDescent="0.25">
      <c r="A6" s="18" t="s">
        <v>37</v>
      </c>
      <c r="B6" s="14">
        <v>0</v>
      </c>
      <c r="C6" s="14"/>
      <c r="D6" s="14"/>
      <c r="E6" s="14"/>
      <c r="F6" s="14">
        <v>0</v>
      </c>
      <c r="G6" s="14"/>
      <c r="H6" s="14">
        <v>0</v>
      </c>
    </row>
    <row r="7" spans="1:8" x14ac:dyDescent="0.25">
      <c r="A7" s="18" t="s">
        <v>26</v>
      </c>
      <c r="B7" s="14"/>
      <c r="C7" s="14"/>
      <c r="D7" s="14"/>
      <c r="E7" s="14"/>
      <c r="F7" s="14">
        <v>11400</v>
      </c>
      <c r="G7" s="14"/>
      <c r="H7" s="14">
        <v>11400</v>
      </c>
    </row>
    <row r="8" spans="1:8" x14ac:dyDescent="0.25">
      <c r="A8" s="18" t="s">
        <v>29</v>
      </c>
      <c r="B8" s="14">
        <v>1230</v>
      </c>
      <c r="C8" s="14">
        <v>1476</v>
      </c>
      <c r="D8" s="14">
        <v>1432</v>
      </c>
      <c r="E8" s="14">
        <v>1209</v>
      </c>
      <c r="F8" s="14"/>
      <c r="G8" s="14"/>
      <c r="H8" s="14">
        <v>5347</v>
      </c>
    </row>
    <row r="9" spans="1:8" x14ac:dyDescent="0.25">
      <c r="A9" s="18" t="s">
        <v>40</v>
      </c>
      <c r="B9" s="14">
        <v>0</v>
      </c>
      <c r="C9" s="14">
        <v>0</v>
      </c>
      <c r="D9" s="14">
        <v>0</v>
      </c>
      <c r="E9" s="14">
        <v>0</v>
      </c>
      <c r="F9" s="14"/>
      <c r="G9" s="14"/>
      <c r="H9" s="14">
        <v>0</v>
      </c>
    </row>
    <row r="10" spans="1:8" x14ac:dyDescent="0.25">
      <c r="A10" s="18" t="s">
        <v>42</v>
      </c>
      <c r="B10" s="14"/>
      <c r="C10" s="14"/>
      <c r="D10" s="14"/>
      <c r="E10" s="14"/>
      <c r="F10" s="14">
        <v>0</v>
      </c>
      <c r="G10" s="14"/>
      <c r="H10" s="14">
        <v>0</v>
      </c>
    </row>
    <row r="11" spans="1:8" x14ac:dyDescent="0.25">
      <c r="A11" s="18" t="s">
        <v>9</v>
      </c>
      <c r="B11" s="14">
        <v>6702</v>
      </c>
      <c r="C11" s="14">
        <v>11237</v>
      </c>
      <c r="D11" s="14">
        <v>10713</v>
      </c>
      <c r="E11" s="14">
        <v>12402</v>
      </c>
      <c r="F11" s="14">
        <v>4842</v>
      </c>
      <c r="G11" s="14"/>
      <c r="H11" s="14">
        <v>45896</v>
      </c>
    </row>
    <row r="12" spans="1:8" x14ac:dyDescent="0.25">
      <c r="A12" s="18" t="s">
        <v>45</v>
      </c>
      <c r="B12" s="14">
        <v>0</v>
      </c>
      <c r="C12" s="14">
        <v>0</v>
      </c>
      <c r="D12" s="14"/>
      <c r="E12" s="14"/>
      <c r="F12" s="14"/>
      <c r="G12" s="14"/>
      <c r="H12" s="14">
        <v>0</v>
      </c>
    </row>
    <row r="13" spans="1:8" x14ac:dyDescent="0.25">
      <c r="A13" s="18" t="s">
        <v>47</v>
      </c>
      <c r="B13" s="14">
        <v>0</v>
      </c>
      <c r="C13" s="14"/>
      <c r="D13" s="14"/>
      <c r="E13" s="14">
        <v>0</v>
      </c>
      <c r="F13" s="14">
        <v>0</v>
      </c>
      <c r="G13" s="14"/>
      <c r="H13" s="14">
        <v>0</v>
      </c>
    </row>
    <row r="14" spans="1:8" x14ac:dyDescent="0.25">
      <c r="A14" s="18" t="s">
        <v>49</v>
      </c>
      <c r="B14" s="14">
        <v>0</v>
      </c>
      <c r="C14" s="14">
        <v>0</v>
      </c>
      <c r="D14" s="14"/>
      <c r="E14" s="14"/>
      <c r="F14" s="14">
        <v>0</v>
      </c>
      <c r="G14" s="14"/>
      <c r="H14" s="14">
        <v>0</v>
      </c>
    </row>
    <row r="15" spans="1:8" x14ac:dyDescent="0.25">
      <c r="A15" s="18" t="s">
        <v>21</v>
      </c>
      <c r="B15" s="14">
        <v>522</v>
      </c>
      <c r="C15" s="14">
        <v>108</v>
      </c>
      <c r="D15" s="14">
        <v>1232</v>
      </c>
      <c r="E15" s="14">
        <v>510</v>
      </c>
      <c r="F15" s="14">
        <v>1053</v>
      </c>
      <c r="G15" s="14">
        <v>5717</v>
      </c>
      <c r="H15" s="14">
        <v>9142</v>
      </c>
    </row>
    <row r="16" spans="1:8" x14ac:dyDescent="0.25">
      <c r="A16" s="18" t="s">
        <v>51</v>
      </c>
      <c r="B16" s="14"/>
      <c r="C16" s="14"/>
      <c r="D16" s="14"/>
      <c r="E16" s="14"/>
      <c r="F16" s="14"/>
      <c r="G16" s="14">
        <v>0</v>
      </c>
      <c r="H16" s="14">
        <v>0</v>
      </c>
    </row>
    <row r="17" spans="1:8" x14ac:dyDescent="0.25">
      <c r="A17" s="18" t="s">
        <v>53</v>
      </c>
      <c r="B17" s="14"/>
      <c r="C17" s="14"/>
      <c r="D17" s="14"/>
      <c r="E17" s="14"/>
      <c r="F17" s="14"/>
      <c r="G17" s="14">
        <v>0</v>
      </c>
      <c r="H17" s="14">
        <v>0</v>
      </c>
    </row>
    <row r="18" spans="1:8" x14ac:dyDescent="0.25">
      <c r="A18" s="18" t="s">
        <v>24</v>
      </c>
      <c r="B18" s="14">
        <v>3570</v>
      </c>
      <c r="C18" s="14">
        <v>5544</v>
      </c>
      <c r="D18" s="14">
        <v>3012</v>
      </c>
      <c r="E18" s="14">
        <v>2322</v>
      </c>
      <c r="F18" s="14">
        <v>1692</v>
      </c>
      <c r="G18" s="14">
        <v>2674</v>
      </c>
      <c r="H18" s="14">
        <v>18814</v>
      </c>
    </row>
    <row r="19" spans="1:8" x14ac:dyDescent="0.25">
      <c r="A19" s="18" t="s">
        <v>55</v>
      </c>
      <c r="B19" s="14"/>
      <c r="C19" s="14"/>
      <c r="D19" s="14"/>
      <c r="E19" s="14">
        <v>0</v>
      </c>
      <c r="F19" s="14"/>
      <c r="G19" s="14"/>
      <c r="H19" s="14">
        <v>0</v>
      </c>
    </row>
    <row r="20" spans="1:8" x14ac:dyDescent="0.25">
      <c r="A20" s="18" t="s">
        <v>58</v>
      </c>
      <c r="B20" s="14"/>
      <c r="C20" s="14"/>
      <c r="D20" s="14"/>
      <c r="E20" s="14"/>
      <c r="F20" s="14">
        <v>0</v>
      </c>
      <c r="G20" s="14"/>
      <c r="H20" s="14">
        <v>0</v>
      </c>
    </row>
    <row r="21" spans="1:8" x14ac:dyDescent="0.25">
      <c r="A21" s="18" t="s">
        <v>60</v>
      </c>
      <c r="B21" s="14"/>
      <c r="C21" s="14"/>
      <c r="D21" s="14"/>
      <c r="E21" s="14"/>
      <c r="F21" s="14"/>
      <c r="G21" s="14">
        <v>0</v>
      </c>
      <c r="H21" s="14">
        <v>0</v>
      </c>
    </row>
    <row r="22" spans="1:8" x14ac:dyDescent="0.25">
      <c r="A22" s="18" t="s">
        <v>67</v>
      </c>
      <c r="B22" s="14">
        <v>12024</v>
      </c>
      <c r="C22" s="14">
        <v>18365</v>
      </c>
      <c r="D22" s="14">
        <v>16389</v>
      </c>
      <c r="E22" s="14">
        <v>16443</v>
      </c>
      <c r="F22" s="14">
        <v>18987</v>
      </c>
      <c r="G22" s="14">
        <v>8391</v>
      </c>
      <c r="H22" s="14">
        <v>90599</v>
      </c>
    </row>
    <row r="24" spans="1:8" x14ac:dyDescent="0.25">
      <c r="A24" s="17" t="s">
        <v>76</v>
      </c>
      <c r="B24" s="17" t="s">
        <v>74</v>
      </c>
    </row>
    <row r="25" spans="1:8" x14ac:dyDescent="0.25">
      <c r="A25" s="17" t="s">
        <v>66</v>
      </c>
      <c r="B25" t="s">
        <v>11</v>
      </c>
      <c r="C25" t="s">
        <v>17</v>
      </c>
      <c r="D25" t="s">
        <v>20</v>
      </c>
      <c r="E25" t="s">
        <v>18</v>
      </c>
      <c r="F25" t="s">
        <v>19</v>
      </c>
      <c r="G25" t="s">
        <v>23</v>
      </c>
      <c r="H25" t="s">
        <v>67</v>
      </c>
    </row>
    <row r="26" spans="1:8" x14ac:dyDescent="0.25">
      <c r="A26" s="18" t="s">
        <v>31</v>
      </c>
      <c r="B26">
        <v>1617</v>
      </c>
      <c r="H26">
        <v>1617</v>
      </c>
    </row>
    <row r="27" spans="1:8" x14ac:dyDescent="0.25">
      <c r="A27" s="18" t="s">
        <v>37</v>
      </c>
      <c r="B27">
        <v>1396</v>
      </c>
      <c r="F27">
        <v>1354</v>
      </c>
      <c r="H27">
        <v>2750</v>
      </c>
    </row>
    <row r="28" spans="1:8" x14ac:dyDescent="0.25">
      <c r="A28" s="18" t="s">
        <v>26</v>
      </c>
      <c r="F28">
        <v>0</v>
      </c>
      <c r="H28">
        <v>0</v>
      </c>
    </row>
    <row r="29" spans="1:8" x14ac:dyDescent="0.25">
      <c r="A29" s="18" t="s">
        <v>29</v>
      </c>
      <c r="B29">
        <v>0</v>
      </c>
      <c r="C29">
        <v>0</v>
      </c>
      <c r="D29">
        <v>0</v>
      </c>
      <c r="E29">
        <v>0</v>
      </c>
      <c r="H29">
        <v>0</v>
      </c>
    </row>
    <row r="30" spans="1:8" x14ac:dyDescent="0.25">
      <c r="A30" s="18" t="s">
        <v>40</v>
      </c>
      <c r="B30">
        <v>1746</v>
      </c>
      <c r="C30">
        <v>2480</v>
      </c>
      <c r="D30">
        <v>2308</v>
      </c>
      <c r="E30">
        <v>1140</v>
      </c>
      <c r="H30">
        <v>7674</v>
      </c>
    </row>
    <row r="31" spans="1:8" x14ac:dyDescent="0.25">
      <c r="A31" s="18" t="s">
        <v>42</v>
      </c>
      <c r="F31">
        <v>195</v>
      </c>
      <c r="H31">
        <v>195</v>
      </c>
    </row>
    <row r="32" spans="1:8" x14ac:dyDescent="0.25">
      <c r="A32" s="18" t="s">
        <v>9</v>
      </c>
      <c r="B32">
        <v>0</v>
      </c>
      <c r="C32">
        <v>0</v>
      </c>
      <c r="D32">
        <v>0</v>
      </c>
      <c r="E32">
        <v>2</v>
      </c>
      <c r="F32">
        <v>0</v>
      </c>
      <c r="H32">
        <v>2</v>
      </c>
    </row>
    <row r="33" spans="1:8" x14ac:dyDescent="0.25">
      <c r="A33" s="18" t="s">
        <v>45</v>
      </c>
      <c r="B33">
        <v>1643</v>
      </c>
      <c r="C33">
        <v>2824</v>
      </c>
      <c r="H33">
        <v>4467</v>
      </c>
    </row>
    <row r="34" spans="1:8" x14ac:dyDescent="0.25">
      <c r="A34" s="18" t="s">
        <v>47</v>
      </c>
      <c r="B34">
        <v>1038</v>
      </c>
      <c r="E34">
        <v>294</v>
      </c>
      <c r="F34">
        <v>3023</v>
      </c>
      <c r="H34">
        <v>4355</v>
      </c>
    </row>
    <row r="35" spans="1:8" x14ac:dyDescent="0.25">
      <c r="A35" s="18" t="s">
        <v>49</v>
      </c>
      <c r="B35">
        <v>0</v>
      </c>
      <c r="C35">
        <v>1</v>
      </c>
      <c r="F35">
        <v>0</v>
      </c>
      <c r="H35">
        <v>1</v>
      </c>
    </row>
    <row r="36" spans="1:8" x14ac:dyDescent="0.25">
      <c r="A36" s="18" t="s">
        <v>21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8" x14ac:dyDescent="0.25">
      <c r="A37" s="18" t="s">
        <v>51</v>
      </c>
      <c r="G37">
        <v>0</v>
      </c>
      <c r="H37">
        <v>0</v>
      </c>
    </row>
    <row r="38" spans="1:8" x14ac:dyDescent="0.25">
      <c r="A38" s="18" t="s">
        <v>53</v>
      </c>
      <c r="G38">
        <v>777</v>
      </c>
      <c r="H38">
        <v>777</v>
      </c>
    </row>
    <row r="39" spans="1:8" x14ac:dyDescent="0.25">
      <c r="A39" s="18" t="s">
        <v>24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x14ac:dyDescent="0.25">
      <c r="A40" s="18" t="s">
        <v>55</v>
      </c>
      <c r="E40">
        <v>2800</v>
      </c>
      <c r="H40">
        <v>2800</v>
      </c>
    </row>
    <row r="41" spans="1:8" x14ac:dyDescent="0.25">
      <c r="A41" s="18" t="s">
        <v>58</v>
      </c>
      <c r="F41">
        <v>3878</v>
      </c>
      <c r="H41">
        <v>3878</v>
      </c>
    </row>
    <row r="42" spans="1:8" x14ac:dyDescent="0.25">
      <c r="A42" s="18" t="s">
        <v>60</v>
      </c>
      <c r="G42">
        <v>1142</v>
      </c>
      <c r="H42">
        <v>1142</v>
      </c>
    </row>
    <row r="43" spans="1:8" x14ac:dyDescent="0.25">
      <c r="A43" s="18" t="s">
        <v>67</v>
      </c>
      <c r="B43">
        <v>7440</v>
      </c>
      <c r="C43">
        <v>5305</v>
      </c>
      <c r="D43">
        <v>2308</v>
      </c>
      <c r="E43">
        <v>4236</v>
      </c>
      <c r="F43">
        <v>8450</v>
      </c>
      <c r="G43">
        <v>1919</v>
      </c>
      <c r="H43">
        <v>29658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616E-D03D-4210-93CE-D912BB31728C}">
  <dimension ref="A1:T19"/>
  <sheetViews>
    <sheetView tabSelected="1" workbookViewId="0">
      <selection activeCell="U4" sqref="U4"/>
    </sheetView>
  </sheetViews>
  <sheetFormatPr defaultRowHeight="15" x14ac:dyDescent="0.25"/>
  <cols>
    <col min="1" max="1" width="19.140625" customWidth="1"/>
    <col min="2" max="2" width="22.28515625" customWidth="1"/>
    <col min="3" max="3" width="16.7109375" bestFit="1" customWidth="1"/>
    <col min="4" max="4" width="18.140625" bestFit="1" customWidth="1"/>
    <col min="5" max="5" width="9" bestFit="1" customWidth="1"/>
    <col min="6" max="6" width="11" bestFit="1" customWidth="1"/>
    <col min="7" max="7" width="7.7109375" bestFit="1" customWidth="1"/>
    <col min="8" max="8" width="41.140625" bestFit="1" customWidth="1"/>
    <col min="9" max="9" width="9.42578125" customWidth="1"/>
    <col min="10" max="10" width="11.42578125" customWidth="1"/>
    <col min="11" max="11" width="11.28515625" bestFit="1" customWidth="1"/>
    <col min="12" max="17" width="6.7109375" bestFit="1" customWidth="1"/>
    <col min="18" max="18" width="12.140625" customWidth="1"/>
    <col min="19" max="19" width="14.5703125" bestFit="1" customWidth="1"/>
  </cols>
  <sheetData>
    <row r="1" spans="1:20" x14ac:dyDescent="0.25">
      <c r="I1" s="9">
        <f>SUM(I3:I19)</f>
        <v>90599</v>
      </c>
      <c r="J1" s="9">
        <f>SUM(J3:J19)</f>
        <v>29658</v>
      </c>
      <c r="K1" s="9">
        <f>SUM(K3:K19)</f>
        <v>120257</v>
      </c>
      <c r="L1" s="9"/>
      <c r="M1" s="9"/>
      <c r="N1" s="9"/>
      <c r="O1" s="9"/>
      <c r="P1" s="9"/>
      <c r="Q1" s="9"/>
      <c r="S1" s="11">
        <f>SUM(S3:S19)</f>
        <v>538425.5</v>
      </c>
      <c r="T1" s="2"/>
    </row>
    <row r="2" spans="1:20" x14ac:dyDescent="0.25">
      <c r="A2" s="16" t="s">
        <v>6</v>
      </c>
      <c r="B2" s="16" t="s">
        <v>6</v>
      </c>
      <c r="C2" s="16" t="s">
        <v>8</v>
      </c>
      <c r="D2" s="16" t="s">
        <v>7</v>
      </c>
      <c r="E2" s="16" t="s">
        <v>0</v>
      </c>
      <c r="F2" s="16" t="s">
        <v>1</v>
      </c>
      <c r="G2" s="16" t="s">
        <v>3</v>
      </c>
      <c r="H2" s="16" t="s">
        <v>4</v>
      </c>
      <c r="I2" s="16" t="s">
        <v>70</v>
      </c>
      <c r="J2" s="16" t="s">
        <v>71</v>
      </c>
      <c r="K2" s="16" t="s">
        <v>62</v>
      </c>
      <c r="L2" s="16" t="s">
        <v>11</v>
      </c>
      <c r="M2" s="16" t="s">
        <v>17</v>
      </c>
      <c r="N2" s="16" t="s">
        <v>20</v>
      </c>
      <c r="O2" s="16" t="s">
        <v>18</v>
      </c>
      <c r="P2" s="16" t="s">
        <v>19</v>
      </c>
      <c r="Q2" s="16" t="s">
        <v>23</v>
      </c>
      <c r="R2" s="6" t="s">
        <v>64</v>
      </c>
      <c r="S2" s="12" t="s">
        <v>65</v>
      </c>
    </row>
    <row r="3" spans="1:20" ht="138" customHeight="1" x14ac:dyDescent="0.25">
      <c r="A3" t="e" vm="1">
        <v>#VALUE!</v>
      </c>
      <c r="B3" s="4" t="s">
        <v>14</v>
      </c>
      <c r="C3" s="4" t="s">
        <v>36</v>
      </c>
      <c r="D3" t="s">
        <v>39</v>
      </c>
      <c r="E3" s="4" t="s">
        <v>37</v>
      </c>
      <c r="F3" t="s">
        <v>10</v>
      </c>
      <c r="G3" s="4" t="s">
        <v>27</v>
      </c>
      <c r="H3" t="s">
        <v>38</v>
      </c>
      <c r="I3" s="3">
        <f>SUMIF('Order Input &amp; UPC List'!D:D,Consolidated!E3,'Order Input &amp; UPC List'!L:L)</f>
        <v>0</v>
      </c>
      <c r="J3" s="1">
        <f>K3</f>
        <v>2750</v>
      </c>
      <c r="K3" s="1">
        <f>SUM(L3:Q3)</f>
        <v>2750</v>
      </c>
      <c r="L3" s="1">
        <f>_xlfn.XLOOKUP($E3,'Pivot table'!$A$26:$A$42,'Pivot table'!B$26:B$42)</f>
        <v>1396</v>
      </c>
      <c r="M3" s="1">
        <f>_xlfn.XLOOKUP($E3,'Pivot table'!$A$26:$A$42,'Pivot table'!C$26:C$42)</f>
        <v>0</v>
      </c>
      <c r="N3" s="1">
        <f>_xlfn.XLOOKUP($E3,'Pivot table'!$A$26:$A$42,'Pivot table'!D$26:D$42)</f>
        <v>0</v>
      </c>
      <c r="O3" s="1">
        <f>_xlfn.XLOOKUP($E3,'Pivot table'!$A$26:$A$42,'Pivot table'!E$26:E$42)</f>
        <v>0</v>
      </c>
      <c r="P3" s="1">
        <f>_xlfn.XLOOKUP($E3,'Pivot table'!$A$26:$A$42,'Pivot table'!F$26:F$42)</f>
        <v>1354</v>
      </c>
      <c r="Q3" s="1">
        <f>_xlfn.XLOOKUP($E3,'Pivot table'!$A$26:$A$42,'Pivot table'!G$26:G$42)</f>
        <v>0</v>
      </c>
      <c r="R3" s="2">
        <f>_xlfn.XLOOKUP(E3,'Order Input &amp; UPC List'!D:D,'Order Input &amp; UPC List'!N:N)</f>
        <v>3.5</v>
      </c>
      <c r="S3" s="10">
        <f>R3*K3</f>
        <v>9625</v>
      </c>
    </row>
    <row r="4" spans="1:20" ht="138" customHeight="1" x14ac:dyDescent="0.25">
      <c r="A4" t="e" vm="2">
        <v>#VALUE!</v>
      </c>
      <c r="B4" s="4" t="s">
        <v>14</v>
      </c>
      <c r="C4" s="4" t="s">
        <v>36</v>
      </c>
      <c r="D4" t="s">
        <v>39</v>
      </c>
      <c r="E4" s="4" t="s">
        <v>40</v>
      </c>
      <c r="F4" t="s">
        <v>10</v>
      </c>
      <c r="G4" s="4" t="s">
        <v>12</v>
      </c>
      <c r="H4" t="s">
        <v>41</v>
      </c>
      <c r="I4" s="3">
        <f>SUMIF('Order Input &amp; UPC List'!D:D,Consolidated!E4,'Order Input &amp; UPC List'!L:L)</f>
        <v>0</v>
      </c>
      <c r="J4" s="1">
        <f>K4</f>
        <v>7674</v>
      </c>
      <c r="K4" s="1">
        <f>SUM(L4:Q4)</f>
        <v>7674</v>
      </c>
      <c r="L4" s="1">
        <f>_xlfn.XLOOKUP($E4,'Pivot table'!$A$26:$A$42,'Pivot table'!B$26:B$42)</f>
        <v>1746</v>
      </c>
      <c r="M4" s="1">
        <f>_xlfn.XLOOKUP($E4,'Pivot table'!$A$26:$A$42,'Pivot table'!C$26:C$42)</f>
        <v>2480</v>
      </c>
      <c r="N4" s="1">
        <f>_xlfn.XLOOKUP($E4,'Pivot table'!$A$26:$A$42,'Pivot table'!D$26:D$42)</f>
        <v>2308</v>
      </c>
      <c r="O4" s="1">
        <f>_xlfn.XLOOKUP($E4,'Pivot table'!$A$26:$A$42,'Pivot table'!E$26:E$42)</f>
        <v>1140</v>
      </c>
      <c r="P4" s="1">
        <f>_xlfn.XLOOKUP($E4,'Pivot table'!$A$26:$A$42,'Pivot table'!F$26:F$42)</f>
        <v>0</v>
      </c>
      <c r="Q4" s="1">
        <f>_xlfn.XLOOKUP($E4,'Pivot table'!$A$26:$A$42,'Pivot table'!G$26:G$42)</f>
        <v>0</v>
      </c>
      <c r="R4" s="2">
        <f>_xlfn.XLOOKUP(E4,'Order Input &amp; UPC List'!D:D,'Order Input &amp; UPC List'!N:N)</f>
        <v>5</v>
      </c>
      <c r="S4" s="10">
        <f t="shared" ref="S4:S19" si="0">R4*K4</f>
        <v>38370</v>
      </c>
    </row>
    <row r="5" spans="1:20" ht="138" customHeight="1" x14ac:dyDescent="0.25">
      <c r="A5" t="e" vm="3">
        <v>#VALUE!</v>
      </c>
      <c r="B5" s="4" t="s">
        <v>14</v>
      </c>
      <c r="C5" s="4" t="s">
        <v>36</v>
      </c>
      <c r="D5" t="s">
        <v>39</v>
      </c>
      <c r="E5" s="4" t="s">
        <v>45</v>
      </c>
      <c r="F5" t="s">
        <v>10</v>
      </c>
      <c r="G5" s="4" t="s">
        <v>27</v>
      </c>
      <c r="H5" t="s">
        <v>46</v>
      </c>
      <c r="I5" s="3">
        <f>SUMIF('Order Input &amp; UPC List'!D:D,Consolidated!E5,'Order Input &amp; UPC List'!L:L)</f>
        <v>0</v>
      </c>
      <c r="J5" s="1">
        <f t="shared" ref="J5:J14" si="1">K5</f>
        <v>4467</v>
      </c>
      <c r="K5" s="1">
        <f t="shared" ref="K5:K14" si="2">SUM(L5:Q5)</f>
        <v>4467</v>
      </c>
      <c r="L5" s="1">
        <f>_xlfn.XLOOKUP($E5,'Pivot table'!$A$26:$A$42,'Pivot table'!B$26:B$42)</f>
        <v>1643</v>
      </c>
      <c r="M5" s="1">
        <f>_xlfn.XLOOKUP($E5,'Pivot table'!$A$26:$A$42,'Pivot table'!C$26:C$42)</f>
        <v>2824</v>
      </c>
      <c r="N5" s="1">
        <f>_xlfn.XLOOKUP($E5,'Pivot table'!$A$26:$A$42,'Pivot table'!D$26:D$42)</f>
        <v>0</v>
      </c>
      <c r="O5" s="1">
        <f>_xlfn.XLOOKUP($E5,'Pivot table'!$A$26:$A$42,'Pivot table'!E$26:E$42)</f>
        <v>0</v>
      </c>
      <c r="P5" s="1">
        <f>_xlfn.XLOOKUP($E5,'Pivot table'!$A$26:$A$42,'Pivot table'!F$26:F$42)</f>
        <v>0</v>
      </c>
      <c r="Q5" s="1">
        <f>_xlfn.XLOOKUP($E5,'Pivot table'!$A$26:$A$42,'Pivot table'!G$26:G$42)</f>
        <v>0</v>
      </c>
      <c r="R5" s="2">
        <f>_xlfn.XLOOKUP(E5,'Order Input &amp; UPC List'!D:D,'Order Input &amp; UPC List'!N:N)</f>
        <v>3.5</v>
      </c>
      <c r="S5" s="10">
        <f t="shared" si="0"/>
        <v>15634.5</v>
      </c>
    </row>
    <row r="6" spans="1:20" ht="138" customHeight="1" x14ac:dyDescent="0.25">
      <c r="A6" t="e" vm="4">
        <v>#VALUE!</v>
      </c>
      <c r="B6" s="4" t="s">
        <v>14</v>
      </c>
      <c r="C6" s="4" t="s">
        <v>36</v>
      </c>
      <c r="D6" t="s">
        <v>39</v>
      </c>
      <c r="E6" s="4" t="s">
        <v>47</v>
      </c>
      <c r="F6" t="s">
        <v>10</v>
      </c>
      <c r="G6" s="4" t="s">
        <v>12</v>
      </c>
      <c r="H6" t="s">
        <v>48</v>
      </c>
      <c r="I6" s="3">
        <f>SUMIF('Order Input &amp; UPC List'!D:D,Consolidated!E6,'Order Input &amp; UPC List'!L:L)</f>
        <v>0</v>
      </c>
      <c r="J6" s="1">
        <f t="shared" si="1"/>
        <v>4355</v>
      </c>
      <c r="K6" s="1">
        <f t="shared" si="2"/>
        <v>4355</v>
      </c>
      <c r="L6" s="1">
        <f>_xlfn.XLOOKUP($E6,'Pivot table'!$A$26:$A$42,'Pivot table'!B$26:B$42)</f>
        <v>1038</v>
      </c>
      <c r="M6" s="1">
        <f>_xlfn.XLOOKUP($E6,'Pivot table'!$A$26:$A$42,'Pivot table'!C$26:C$42)</f>
        <v>0</v>
      </c>
      <c r="N6" s="1">
        <f>_xlfn.XLOOKUP($E6,'Pivot table'!$A$26:$A$42,'Pivot table'!D$26:D$42)</f>
        <v>0</v>
      </c>
      <c r="O6" s="1">
        <f>_xlfn.XLOOKUP($E6,'Pivot table'!$A$26:$A$42,'Pivot table'!E$26:E$42)</f>
        <v>294</v>
      </c>
      <c r="P6" s="1">
        <f>_xlfn.XLOOKUP($E6,'Pivot table'!$A$26:$A$42,'Pivot table'!F$26:F$42)</f>
        <v>3023</v>
      </c>
      <c r="Q6" s="1">
        <f>_xlfn.XLOOKUP($E6,'Pivot table'!$A$26:$A$42,'Pivot table'!G$26:G$42)</f>
        <v>0</v>
      </c>
      <c r="R6" s="2">
        <f>_xlfn.XLOOKUP(E6,'Order Input &amp; UPC List'!D:D,'Order Input &amp; UPC List'!N:N)</f>
        <v>4.5</v>
      </c>
      <c r="S6" s="10">
        <f t="shared" si="0"/>
        <v>19597.5</v>
      </c>
    </row>
    <row r="7" spans="1:20" ht="138" customHeight="1" x14ac:dyDescent="0.25">
      <c r="A7" t="e" vm="5">
        <v>#VALUE!</v>
      </c>
      <c r="B7" s="4" t="s">
        <v>14</v>
      </c>
      <c r="C7" s="4" t="s">
        <v>36</v>
      </c>
      <c r="D7" t="s">
        <v>39</v>
      </c>
      <c r="E7" s="4" t="s">
        <v>49</v>
      </c>
      <c r="F7" t="s">
        <v>10</v>
      </c>
      <c r="G7" s="4" t="s">
        <v>12</v>
      </c>
      <c r="H7" t="s">
        <v>50</v>
      </c>
      <c r="I7" s="3">
        <f>SUMIF('Order Input &amp; UPC List'!D:D,Consolidated!E7,'Order Input &amp; UPC List'!L:L)</f>
        <v>0</v>
      </c>
      <c r="J7" s="1">
        <f t="shared" si="1"/>
        <v>1</v>
      </c>
      <c r="K7" s="1">
        <f t="shared" si="2"/>
        <v>1</v>
      </c>
      <c r="L7" s="1">
        <f>_xlfn.XLOOKUP($E7,'Pivot table'!$A$26:$A$42,'Pivot table'!B$26:B$42)</f>
        <v>0</v>
      </c>
      <c r="M7" s="1">
        <f>_xlfn.XLOOKUP($E7,'Pivot table'!$A$26:$A$42,'Pivot table'!C$26:C$42)</f>
        <v>1</v>
      </c>
      <c r="N7" s="1">
        <f>_xlfn.XLOOKUP($E7,'Pivot table'!$A$26:$A$42,'Pivot table'!D$26:D$42)</f>
        <v>0</v>
      </c>
      <c r="O7" s="1">
        <f>_xlfn.XLOOKUP($E7,'Pivot table'!$A$26:$A$42,'Pivot table'!E$26:E$42)</f>
        <v>0</v>
      </c>
      <c r="P7" s="1">
        <f>_xlfn.XLOOKUP($E7,'Pivot table'!$A$26:$A$42,'Pivot table'!F$26:F$42)</f>
        <v>0</v>
      </c>
      <c r="Q7" s="1">
        <f>_xlfn.XLOOKUP($E7,'Pivot table'!$A$26:$A$42,'Pivot table'!G$26:G$42)</f>
        <v>0</v>
      </c>
      <c r="R7" s="2">
        <f>_xlfn.XLOOKUP(E7,'Order Input &amp; UPC List'!D:D,'Order Input &amp; UPC List'!N:N)</f>
        <v>4.5</v>
      </c>
      <c r="S7" s="10">
        <f t="shared" si="0"/>
        <v>4.5</v>
      </c>
    </row>
    <row r="8" spans="1:20" ht="138" customHeight="1" x14ac:dyDescent="0.25">
      <c r="A8" t="e" vm="6">
        <v>#VALUE!</v>
      </c>
      <c r="B8" s="4" t="s">
        <v>14</v>
      </c>
      <c r="C8" s="4" t="s">
        <v>36</v>
      </c>
      <c r="D8" t="s">
        <v>39</v>
      </c>
      <c r="E8" s="4" t="s">
        <v>51</v>
      </c>
      <c r="F8" t="s">
        <v>10</v>
      </c>
      <c r="G8" s="4" t="s">
        <v>12</v>
      </c>
      <c r="H8" t="s">
        <v>52</v>
      </c>
      <c r="I8" s="3">
        <f>SUMIF('Order Input &amp; UPC List'!D:D,Consolidated!E8,'Order Input &amp; UPC List'!L:L)</f>
        <v>0</v>
      </c>
      <c r="J8" s="1">
        <f t="shared" si="1"/>
        <v>0</v>
      </c>
      <c r="K8" s="1">
        <f t="shared" si="2"/>
        <v>0</v>
      </c>
      <c r="L8" s="1">
        <f>_xlfn.XLOOKUP($E8,'Pivot table'!$A$26:$A$42,'Pivot table'!B$26:B$42)</f>
        <v>0</v>
      </c>
      <c r="M8" s="1">
        <f>_xlfn.XLOOKUP($E8,'Pivot table'!$A$26:$A$42,'Pivot table'!C$26:C$42)</f>
        <v>0</v>
      </c>
      <c r="N8" s="1">
        <f>_xlfn.XLOOKUP($E8,'Pivot table'!$A$26:$A$42,'Pivot table'!D$26:D$42)</f>
        <v>0</v>
      </c>
      <c r="O8" s="1">
        <f>_xlfn.XLOOKUP($E8,'Pivot table'!$A$26:$A$42,'Pivot table'!E$26:E$42)</f>
        <v>0</v>
      </c>
      <c r="P8" s="1">
        <f>_xlfn.XLOOKUP($E8,'Pivot table'!$A$26:$A$42,'Pivot table'!F$26:F$42)</f>
        <v>0</v>
      </c>
      <c r="Q8" s="1">
        <f>_xlfn.XLOOKUP($E8,'Pivot table'!$A$26:$A$42,'Pivot table'!G$26:G$42)</f>
        <v>0</v>
      </c>
      <c r="R8" s="2">
        <f>_xlfn.XLOOKUP(E8,'Order Input &amp; UPC List'!D:D,'Order Input &amp; UPC List'!N:N)</f>
        <v>4.5</v>
      </c>
      <c r="S8" s="10">
        <f t="shared" si="0"/>
        <v>0</v>
      </c>
    </row>
    <row r="9" spans="1:20" ht="138" customHeight="1" x14ac:dyDescent="0.25">
      <c r="A9" t="e" vm="7">
        <v>#VALUE!</v>
      </c>
      <c r="B9" s="4" t="s">
        <v>14</v>
      </c>
      <c r="C9" s="4" t="s">
        <v>36</v>
      </c>
      <c r="D9" t="s">
        <v>39</v>
      </c>
      <c r="E9" s="4" t="s">
        <v>53</v>
      </c>
      <c r="F9" t="s">
        <v>10</v>
      </c>
      <c r="G9" s="4" t="s">
        <v>12</v>
      </c>
      <c r="H9" t="s">
        <v>54</v>
      </c>
      <c r="I9" s="3">
        <f>SUMIF('Order Input &amp; UPC List'!D:D,Consolidated!E9,'Order Input &amp; UPC List'!L:L)</f>
        <v>0</v>
      </c>
      <c r="J9" s="1">
        <f t="shared" si="1"/>
        <v>777</v>
      </c>
      <c r="K9" s="1">
        <f t="shared" si="2"/>
        <v>777</v>
      </c>
      <c r="L9" s="1">
        <f>_xlfn.XLOOKUP($E9,'Pivot table'!$A$26:$A$42,'Pivot table'!B$26:B$42)</f>
        <v>0</v>
      </c>
      <c r="M9" s="1">
        <f>_xlfn.XLOOKUP($E9,'Pivot table'!$A$26:$A$42,'Pivot table'!C$26:C$42)</f>
        <v>0</v>
      </c>
      <c r="N9" s="1">
        <f>_xlfn.XLOOKUP($E9,'Pivot table'!$A$26:$A$42,'Pivot table'!D$26:D$42)</f>
        <v>0</v>
      </c>
      <c r="O9" s="1">
        <f>_xlfn.XLOOKUP($E9,'Pivot table'!$A$26:$A$42,'Pivot table'!E$26:E$42)</f>
        <v>0</v>
      </c>
      <c r="P9" s="1">
        <f>_xlfn.XLOOKUP($E9,'Pivot table'!$A$26:$A$42,'Pivot table'!F$26:F$42)</f>
        <v>0</v>
      </c>
      <c r="Q9" s="1">
        <f>_xlfn.XLOOKUP($E9,'Pivot table'!$A$26:$A$42,'Pivot table'!G$26:G$42)</f>
        <v>777</v>
      </c>
      <c r="R9" s="2">
        <f>_xlfn.XLOOKUP(E9,'Order Input &amp; UPC List'!D:D,'Order Input &amp; UPC List'!N:N)</f>
        <v>4.5</v>
      </c>
      <c r="S9" s="10">
        <f t="shared" si="0"/>
        <v>3496.5</v>
      </c>
    </row>
    <row r="10" spans="1:20" ht="138" customHeight="1" x14ac:dyDescent="0.25">
      <c r="A10" t="e" vm="8">
        <v>#VALUE!</v>
      </c>
      <c r="B10" s="4" t="s">
        <v>14</v>
      </c>
      <c r="C10" s="4" t="s">
        <v>36</v>
      </c>
      <c r="D10" t="s">
        <v>39</v>
      </c>
      <c r="E10" s="4" t="s">
        <v>58</v>
      </c>
      <c r="F10" t="s">
        <v>10</v>
      </c>
      <c r="G10" s="4" t="s">
        <v>12</v>
      </c>
      <c r="H10" t="s">
        <v>59</v>
      </c>
      <c r="I10" s="3">
        <f>SUMIF('Order Input &amp; UPC List'!D:D,Consolidated!E10,'Order Input &amp; UPC List'!L:L)</f>
        <v>0</v>
      </c>
      <c r="J10" s="1">
        <f t="shared" si="1"/>
        <v>3878</v>
      </c>
      <c r="K10" s="1">
        <f t="shared" si="2"/>
        <v>3878</v>
      </c>
      <c r="L10" s="1">
        <f>_xlfn.XLOOKUP($E10,'Pivot table'!$A$26:$A$42,'Pivot table'!B$26:B$42)</f>
        <v>0</v>
      </c>
      <c r="M10" s="1">
        <f>_xlfn.XLOOKUP($E10,'Pivot table'!$A$26:$A$42,'Pivot table'!C$26:C$42)</f>
        <v>0</v>
      </c>
      <c r="N10" s="1">
        <f>_xlfn.XLOOKUP($E10,'Pivot table'!$A$26:$A$42,'Pivot table'!D$26:D$42)</f>
        <v>0</v>
      </c>
      <c r="O10" s="1">
        <f>_xlfn.XLOOKUP($E10,'Pivot table'!$A$26:$A$42,'Pivot table'!E$26:E$42)</f>
        <v>0</v>
      </c>
      <c r="P10" s="1">
        <f>_xlfn.XLOOKUP($E10,'Pivot table'!$A$26:$A$42,'Pivot table'!F$26:F$42)</f>
        <v>3878</v>
      </c>
      <c r="Q10" s="1">
        <f>_xlfn.XLOOKUP($E10,'Pivot table'!$A$26:$A$42,'Pivot table'!G$26:G$42)</f>
        <v>0</v>
      </c>
      <c r="R10" s="2">
        <f>_xlfn.XLOOKUP(E10,'Order Input &amp; UPC List'!D:D,'Order Input &amp; UPC List'!N:N)</f>
        <v>4.5</v>
      </c>
      <c r="S10" s="10">
        <f t="shared" si="0"/>
        <v>17451</v>
      </c>
    </row>
    <row r="11" spans="1:20" ht="138" customHeight="1" x14ac:dyDescent="0.25">
      <c r="A11" t="e" vm="9">
        <v>#VALUE!</v>
      </c>
      <c r="B11" s="4" t="s">
        <v>14</v>
      </c>
      <c r="C11" s="4" t="s">
        <v>36</v>
      </c>
      <c r="D11" t="s">
        <v>39</v>
      </c>
      <c r="E11" s="4" t="s">
        <v>60</v>
      </c>
      <c r="F11" t="s">
        <v>10</v>
      </c>
      <c r="G11" s="4" t="s">
        <v>12</v>
      </c>
      <c r="H11" t="s">
        <v>61</v>
      </c>
      <c r="I11" s="3">
        <f>SUMIF('Order Input &amp; UPC List'!D:D,Consolidated!E11,'Order Input &amp; UPC List'!L:L)</f>
        <v>0</v>
      </c>
      <c r="J11" s="1">
        <f t="shared" si="1"/>
        <v>1142</v>
      </c>
      <c r="K11" s="1">
        <f t="shared" si="2"/>
        <v>1142</v>
      </c>
      <c r="L11" s="1">
        <f>_xlfn.XLOOKUP($E11,'Pivot table'!$A$26:$A$42,'Pivot table'!B$26:B$42)</f>
        <v>0</v>
      </c>
      <c r="M11" s="1">
        <f>_xlfn.XLOOKUP($E11,'Pivot table'!$A$26:$A$42,'Pivot table'!C$26:C$42)</f>
        <v>0</v>
      </c>
      <c r="N11" s="1">
        <f>_xlfn.XLOOKUP($E11,'Pivot table'!$A$26:$A$42,'Pivot table'!D$26:D$42)</f>
        <v>0</v>
      </c>
      <c r="O11" s="1">
        <f>_xlfn.XLOOKUP($E11,'Pivot table'!$A$26:$A$42,'Pivot table'!E$26:E$42)</f>
        <v>0</v>
      </c>
      <c r="P11" s="1">
        <f>_xlfn.XLOOKUP($E11,'Pivot table'!$A$26:$A$42,'Pivot table'!F$26:F$42)</f>
        <v>0</v>
      </c>
      <c r="Q11" s="1">
        <f>_xlfn.XLOOKUP($E11,'Pivot table'!$A$26:$A$42,'Pivot table'!G$26:G$42)</f>
        <v>1142</v>
      </c>
      <c r="R11" s="2">
        <f>_xlfn.XLOOKUP(E11,'Order Input &amp; UPC List'!D:D,'Order Input &amp; UPC List'!N:N)</f>
        <v>4.5</v>
      </c>
      <c r="S11" s="10">
        <f t="shared" si="0"/>
        <v>5139</v>
      </c>
    </row>
    <row r="12" spans="1:20" ht="138" customHeight="1" x14ac:dyDescent="0.25">
      <c r="A12" t="e" vm="10">
        <v>#VALUE!</v>
      </c>
      <c r="B12" s="4" t="s">
        <v>14</v>
      </c>
      <c r="C12" s="4" t="s">
        <v>36</v>
      </c>
      <c r="D12" t="s">
        <v>35</v>
      </c>
      <c r="E12" s="4" t="s">
        <v>31</v>
      </c>
      <c r="F12" t="s">
        <v>32</v>
      </c>
      <c r="G12" s="4" t="s">
        <v>33</v>
      </c>
      <c r="H12" t="s">
        <v>34</v>
      </c>
      <c r="I12" s="3">
        <f>SUMIF('Order Input &amp; UPC List'!D:D,Consolidated!E12,'Order Input &amp; UPC List'!L:L)</f>
        <v>0</v>
      </c>
      <c r="J12" s="1">
        <f t="shared" si="1"/>
        <v>1617</v>
      </c>
      <c r="K12" s="1">
        <f t="shared" si="2"/>
        <v>1617</v>
      </c>
      <c r="L12" s="1">
        <f>_xlfn.XLOOKUP($E12,'Pivot table'!$A$26:$A$42,'Pivot table'!B$26:B$42)</f>
        <v>1617</v>
      </c>
      <c r="M12" s="1">
        <f>_xlfn.XLOOKUP($E12,'Pivot table'!$A$26:$A$42,'Pivot table'!C$26:C$42)</f>
        <v>0</v>
      </c>
      <c r="N12" s="1">
        <f>_xlfn.XLOOKUP($E12,'Pivot table'!$A$26:$A$42,'Pivot table'!D$26:D$42)</f>
        <v>0</v>
      </c>
      <c r="O12" s="1">
        <f>_xlfn.XLOOKUP($E12,'Pivot table'!$A$26:$A$42,'Pivot table'!E$26:E$42)</f>
        <v>0</v>
      </c>
      <c r="P12" s="1">
        <f>_xlfn.XLOOKUP($E12,'Pivot table'!$A$26:$A$42,'Pivot table'!F$26:F$42)</f>
        <v>0</v>
      </c>
      <c r="Q12" s="1">
        <f>_xlfn.XLOOKUP($E12,'Pivot table'!$A$26:$A$42,'Pivot table'!G$26:G$42)</f>
        <v>0</v>
      </c>
      <c r="R12" s="2">
        <f>_xlfn.XLOOKUP(E12,'Order Input &amp; UPC List'!D:D,'Order Input &amp; UPC List'!N:N)</f>
        <v>3.75</v>
      </c>
      <c r="S12" s="10">
        <f t="shared" si="0"/>
        <v>6063.75</v>
      </c>
    </row>
    <row r="13" spans="1:20" ht="138" customHeight="1" x14ac:dyDescent="0.25">
      <c r="A13" t="e" vm="11">
        <v>#VALUE!</v>
      </c>
      <c r="B13" s="4" t="s">
        <v>14</v>
      </c>
      <c r="C13" s="4" t="s">
        <v>36</v>
      </c>
      <c r="D13" t="s">
        <v>57</v>
      </c>
      <c r="E13" s="4" t="s">
        <v>55</v>
      </c>
      <c r="F13" t="s">
        <v>10</v>
      </c>
      <c r="G13" s="4" t="s">
        <v>12</v>
      </c>
      <c r="H13" t="s">
        <v>56</v>
      </c>
      <c r="I13" s="3">
        <f>SUMIF('Order Input &amp; UPC List'!D:D,Consolidated!E13,'Order Input &amp; UPC List'!L:L)</f>
        <v>0</v>
      </c>
      <c r="J13" s="1">
        <f t="shared" si="1"/>
        <v>2800</v>
      </c>
      <c r="K13" s="1">
        <f t="shared" si="2"/>
        <v>2800</v>
      </c>
      <c r="L13" s="1">
        <f>_xlfn.XLOOKUP($E13,'Pivot table'!$A$26:$A$42,'Pivot table'!B$26:B$42)</f>
        <v>0</v>
      </c>
      <c r="M13" s="1">
        <f>_xlfn.XLOOKUP($E13,'Pivot table'!$A$26:$A$42,'Pivot table'!C$26:C$42)</f>
        <v>0</v>
      </c>
      <c r="N13" s="1">
        <f>_xlfn.XLOOKUP($E13,'Pivot table'!$A$26:$A$42,'Pivot table'!D$26:D$42)</f>
        <v>0</v>
      </c>
      <c r="O13" s="1">
        <f>_xlfn.XLOOKUP($E13,'Pivot table'!$A$26:$A$42,'Pivot table'!E$26:E$42)</f>
        <v>2800</v>
      </c>
      <c r="P13" s="1">
        <f>_xlfn.XLOOKUP($E13,'Pivot table'!$A$26:$A$42,'Pivot table'!F$26:F$42)</f>
        <v>0</v>
      </c>
      <c r="Q13" s="1">
        <f>_xlfn.XLOOKUP($E13,'Pivot table'!$A$26:$A$42,'Pivot table'!G$26:G$42)</f>
        <v>0</v>
      </c>
      <c r="R13" s="2">
        <f>_xlfn.XLOOKUP(E13,'Order Input &amp; UPC List'!D:D,'Order Input &amp; UPC List'!N:N)</f>
        <v>4.5</v>
      </c>
      <c r="S13" s="10">
        <f t="shared" si="0"/>
        <v>12600</v>
      </c>
    </row>
    <row r="14" spans="1:20" ht="138" customHeight="1" x14ac:dyDescent="0.25">
      <c r="A14" t="e" vm="12">
        <v>#VALUE!</v>
      </c>
      <c r="B14" s="4" t="s">
        <v>14</v>
      </c>
      <c r="C14" s="4" t="s">
        <v>36</v>
      </c>
      <c r="D14" t="s">
        <v>44</v>
      </c>
      <c r="E14" s="4" t="s">
        <v>42</v>
      </c>
      <c r="F14" t="s">
        <v>10</v>
      </c>
      <c r="G14" s="4" t="s">
        <v>12</v>
      </c>
      <c r="H14" t="s">
        <v>43</v>
      </c>
      <c r="I14" s="3">
        <f>SUMIF('Order Input &amp; UPC List'!D:D,Consolidated!E14,'Order Input &amp; UPC List'!L:L)</f>
        <v>0</v>
      </c>
      <c r="J14" s="1">
        <f t="shared" si="1"/>
        <v>195</v>
      </c>
      <c r="K14" s="1">
        <f t="shared" si="2"/>
        <v>195</v>
      </c>
      <c r="L14" s="1">
        <f>_xlfn.XLOOKUP($E14,'Pivot table'!$A$26:$A$42,'Pivot table'!B$26:B$42)</f>
        <v>0</v>
      </c>
      <c r="M14" s="1">
        <f>_xlfn.XLOOKUP($E14,'Pivot table'!$A$26:$A$42,'Pivot table'!C$26:C$42)</f>
        <v>0</v>
      </c>
      <c r="N14" s="1">
        <f>_xlfn.XLOOKUP($E14,'Pivot table'!$A$26:$A$42,'Pivot table'!D$26:D$42)</f>
        <v>0</v>
      </c>
      <c r="O14" s="1">
        <f>_xlfn.XLOOKUP($E14,'Pivot table'!$A$26:$A$42,'Pivot table'!E$26:E$42)</f>
        <v>0</v>
      </c>
      <c r="P14" s="1">
        <f>_xlfn.XLOOKUP($E14,'Pivot table'!$A$26:$A$42,'Pivot table'!F$26:F$42)</f>
        <v>195</v>
      </c>
      <c r="Q14" s="1">
        <f>_xlfn.XLOOKUP($E14,'Pivot table'!$A$26:$A$42,'Pivot table'!G$26:G$42)</f>
        <v>0</v>
      </c>
      <c r="R14" s="2">
        <f>_xlfn.XLOOKUP(E14,'Order Input &amp; UPC List'!D:D,'Order Input &amp; UPC List'!N:N)</f>
        <v>5</v>
      </c>
      <c r="S14" s="10">
        <f t="shared" si="0"/>
        <v>975</v>
      </c>
    </row>
    <row r="15" spans="1:20" ht="138" customHeight="1" x14ac:dyDescent="0.25">
      <c r="A15" t="e" vm="13">
        <v>#VALUE!</v>
      </c>
      <c r="B15" s="4" t="s">
        <v>14</v>
      </c>
      <c r="C15" s="4" t="s">
        <v>16</v>
      </c>
      <c r="D15" t="s">
        <v>68</v>
      </c>
      <c r="E15" s="4" t="s">
        <v>26</v>
      </c>
      <c r="F15" t="s">
        <v>10</v>
      </c>
      <c r="G15" s="4" t="s">
        <v>27</v>
      </c>
      <c r="H15" t="s">
        <v>28</v>
      </c>
      <c r="I15" s="3">
        <f>SUMIF('Order Input &amp; UPC List'!D:D,Consolidated!E15,'Order Input &amp; UPC List'!L:L)</f>
        <v>11400</v>
      </c>
      <c r="K15" s="1">
        <f t="shared" ref="K15:K19" si="3">SUM(L15:Q15)</f>
        <v>11400</v>
      </c>
      <c r="L15" s="1">
        <f>_xlfn.XLOOKUP($E15,'Pivot table'!$A:$A,'Pivot table'!B:B)</f>
        <v>0</v>
      </c>
      <c r="M15" s="1">
        <f>_xlfn.XLOOKUP($E15,'Pivot table'!$A:$A,'Pivot table'!C:C)</f>
        <v>0</v>
      </c>
      <c r="N15" s="1">
        <f>_xlfn.XLOOKUP($E15,'Pivot table'!$A:$A,'Pivot table'!D:D)</f>
        <v>0</v>
      </c>
      <c r="O15" s="1">
        <f>_xlfn.XLOOKUP($E15,'Pivot table'!$A:$A,'Pivot table'!E:E)</f>
        <v>0</v>
      </c>
      <c r="P15" s="1">
        <f>_xlfn.XLOOKUP($E15,'Pivot table'!$A:$A,'Pivot table'!F:F)</f>
        <v>11400</v>
      </c>
      <c r="Q15" s="1">
        <f>_xlfn.XLOOKUP($E15,'Pivot table'!$A:$A,'Pivot table'!G:G)</f>
        <v>0</v>
      </c>
      <c r="R15" s="2">
        <f>_xlfn.XLOOKUP(E15,'Order Input &amp; UPC List'!D:D,'Order Input &amp; UPC List'!N:N)</f>
        <v>4</v>
      </c>
      <c r="S15" s="10">
        <f t="shared" si="0"/>
        <v>45600</v>
      </c>
    </row>
    <row r="16" spans="1:20" ht="138" customHeight="1" x14ac:dyDescent="0.25">
      <c r="A16" t="e" vm="14">
        <v>#VALUE!</v>
      </c>
      <c r="B16" s="4" t="s">
        <v>14</v>
      </c>
      <c r="C16" s="4" t="s">
        <v>16</v>
      </c>
      <c r="D16" t="s">
        <v>68</v>
      </c>
      <c r="E16" s="4" t="s">
        <v>21</v>
      </c>
      <c r="F16" t="s">
        <v>10</v>
      </c>
      <c r="G16" s="4" t="s">
        <v>12</v>
      </c>
      <c r="H16" t="s">
        <v>22</v>
      </c>
      <c r="I16" s="3">
        <f>SUMIF('Order Input &amp; UPC List'!D:D,Consolidated!E16,'Order Input &amp; UPC List'!L:L)</f>
        <v>9142</v>
      </c>
      <c r="K16" s="1">
        <f t="shared" si="3"/>
        <v>9142</v>
      </c>
      <c r="L16" s="1">
        <f>_xlfn.XLOOKUP($E16,'Pivot table'!$A:$A,'Pivot table'!B:B)</f>
        <v>522</v>
      </c>
      <c r="M16" s="1">
        <f>_xlfn.XLOOKUP($E16,'Pivot table'!$A:$A,'Pivot table'!C:C)</f>
        <v>108</v>
      </c>
      <c r="N16" s="1">
        <f>_xlfn.XLOOKUP($E16,'Pivot table'!$A:$A,'Pivot table'!D:D)</f>
        <v>1232</v>
      </c>
      <c r="O16" s="1">
        <f>_xlfn.XLOOKUP($E16,'Pivot table'!$A:$A,'Pivot table'!E:E)</f>
        <v>510</v>
      </c>
      <c r="P16" s="1">
        <f>_xlfn.XLOOKUP($E16,'Pivot table'!$A:$A,'Pivot table'!F:F)</f>
        <v>1053</v>
      </c>
      <c r="Q16" s="1">
        <f>_xlfn.XLOOKUP($E16,'Pivot table'!$A:$A,'Pivot table'!G:G)</f>
        <v>5717</v>
      </c>
      <c r="R16" s="2">
        <f>_xlfn.XLOOKUP(E16,'Order Input &amp; UPC List'!D:D,'Order Input &amp; UPC List'!N:N)</f>
        <v>4.5</v>
      </c>
      <c r="S16" s="10">
        <f t="shared" si="0"/>
        <v>41139</v>
      </c>
    </row>
    <row r="17" spans="1:19" ht="138" customHeight="1" x14ac:dyDescent="0.25">
      <c r="A17" t="e" vm="15">
        <v>#VALUE!</v>
      </c>
      <c r="B17" s="4" t="s">
        <v>14</v>
      </c>
      <c r="C17" s="4" t="s">
        <v>16</v>
      </c>
      <c r="D17" t="s">
        <v>15</v>
      </c>
      <c r="E17" s="4" t="s">
        <v>29</v>
      </c>
      <c r="F17" t="s">
        <v>10</v>
      </c>
      <c r="G17" s="4" t="s">
        <v>27</v>
      </c>
      <c r="H17" t="s">
        <v>30</v>
      </c>
      <c r="I17" s="3">
        <f>SUMIF('Order Input &amp; UPC List'!D:D,Consolidated!E17,'Order Input &amp; UPC List'!L:L)</f>
        <v>5347</v>
      </c>
      <c r="K17" s="1">
        <f t="shared" si="3"/>
        <v>5347</v>
      </c>
      <c r="L17" s="1">
        <f>_xlfn.XLOOKUP($E17,'Pivot table'!$A:$A,'Pivot table'!B:B)</f>
        <v>1230</v>
      </c>
      <c r="M17" s="1">
        <f>_xlfn.XLOOKUP($E17,'Pivot table'!$A:$A,'Pivot table'!C:C)</f>
        <v>1476</v>
      </c>
      <c r="N17" s="1">
        <f>_xlfn.XLOOKUP($E17,'Pivot table'!$A:$A,'Pivot table'!D:D)</f>
        <v>1432</v>
      </c>
      <c r="O17" s="1">
        <f>_xlfn.XLOOKUP($E17,'Pivot table'!$A:$A,'Pivot table'!E:E)</f>
        <v>1209</v>
      </c>
      <c r="P17" s="1">
        <f>_xlfn.XLOOKUP($E17,'Pivot table'!$A:$A,'Pivot table'!F:F)</f>
        <v>0</v>
      </c>
      <c r="Q17" s="1">
        <f>_xlfn.XLOOKUP($E17,'Pivot table'!$A:$A,'Pivot table'!G:G)</f>
        <v>0</v>
      </c>
      <c r="R17" s="2">
        <f>_xlfn.XLOOKUP(E17,'Order Input &amp; UPC List'!D:D,'Order Input &amp; UPC List'!N:N)</f>
        <v>3.75</v>
      </c>
      <c r="S17" s="10">
        <f t="shared" si="0"/>
        <v>20051.25</v>
      </c>
    </row>
    <row r="18" spans="1:19" ht="138" customHeight="1" x14ac:dyDescent="0.25">
      <c r="A18" t="e" vm="16">
        <v>#VALUE!</v>
      </c>
      <c r="B18" s="4" t="s">
        <v>14</v>
      </c>
      <c r="C18" s="4" t="s">
        <v>16</v>
      </c>
      <c r="D18" t="s">
        <v>15</v>
      </c>
      <c r="E18" s="4" t="s">
        <v>9</v>
      </c>
      <c r="F18" t="s">
        <v>10</v>
      </c>
      <c r="G18" s="4" t="s">
        <v>12</v>
      </c>
      <c r="H18" t="s">
        <v>13</v>
      </c>
      <c r="I18" s="3">
        <f>SUMIF('Order Input &amp; UPC List'!D:D,Consolidated!E18,'Order Input &amp; UPC List'!L:L)</f>
        <v>45896</v>
      </c>
      <c r="J18">
        <v>2</v>
      </c>
      <c r="K18" s="1">
        <f t="shared" si="3"/>
        <v>45898</v>
      </c>
      <c r="L18" s="1">
        <f>_xlfn.XLOOKUP($E18,'Pivot table'!$A:$A,'Pivot table'!B:B)</f>
        <v>6702</v>
      </c>
      <c r="M18" s="1">
        <f>_xlfn.XLOOKUP($E18,'Pivot table'!$A:$A,'Pivot table'!C:C)</f>
        <v>11237</v>
      </c>
      <c r="N18" s="1">
        <f>_xlfn.XLOOKUP($E18,'Pivot table'!$A:$A,'Pivot table'!D:D)</f>
        <v>10713</v>
      </c>
      <c r="O18" s="1">
        <f>_xlfn.XLOOKUP($E18,'Pivot table'!$A:$A,'Pivot table'!E:E)+_xlfn.XLOOKUP(E18,'Pivot table'!A26:A42,'Pivot table'!E26:E42)</f>
        <v>12404</v>
      </c>
      <c r="P18" s="1">
        <f>_xlfn.XLOOKUP($E18,'Pivot table'!$A:$A,'Pivot table'!F:F)</f>
        <v>4842</v>
      </c>
      <c r="Q18" s="1">
        <f>_xlfn.XLOOKUP($E18,'Pivot table'!$A:$A,'Pivot table'!G:G)</f>
        <v>0</v>
      </c>
      <c r="R18" s="2">
        <f>_xlfn.XLOOKUP(E18,'Order Input &amp; UPC List'!D:D,'Order Input &amp; UPC List'!N:N)</f>
        <v>4.75</v>
      </c>
      <c r="S18" s="10">
        <f t="shared" si="0"/>
        <v>218015.5</v>
      </c>
    </row>
    <row r="19" spans="1:19" ht="138" customHeight="1" x14ac:dyDescent="0.25">
      <c r="A19" t="e" vm="17">
        <v>#VALUE!</v>
      </c>
      <c r="B19" s="5" t="s">
        <v>14</v>
      </c>
      <c r="C19" s="4" t="s">
        <v>16</v>
      </c>
      <c r="D19" t="s">
        <v>15</v>
      </c>
      <c r="E19" s="4" t="s">
        <v>24</v>
      </c>
      <c r="F19" t="s">
        <v>10</v>
      </c>
      <c r="G19" s="4" t="s">
        <v>12</v>
      </c>
      <c r="H19" t="s">
        <v>25</v>
      </c>
      <c r="I19" s="3">
        <f>SUMIF('Order Input &amp; UPC List'!D:D,Consolidated!E19,'Order Input &amp; UPC List'!L:L)</f>
        <v>18814</v>
      </c>
      <c r="K19" s="1">
        <f t="shared" si="3"/>
        <v>18814</v>
      </c>
      <c r="L19" s="1">
        <f>_xlfn.XLOOKUP($E19,'Pivot table'!$A:$A,'Pivot table'!B:B)</f>
        <v>3570</v>
      </c>
      <c r="M19" s="1">
        <f>_xlfn.XLOOKUP($E19,'Pivot table'!$A:$A,'Pivot table'!C:C)</f>
        <v>5544</v>
      </c>
      <c r="N19" s="1">
        <f>_xlfn.XLOOKUP($E19,'Pivot table'!$A:$A,'Pivot table'!D:D)</f>
        <v>3012</v>
      </c>
      <c r="O19" s="1">
        <f>_xlfn.XLOOKUP($E19,'Pivot table'!$A:$A,'Pivot table'!E:E)</f>
        <v>2322</v>
      </c>
      <c r="P19" s="1">
        <f>_xlfn.XLOOKUP($E19,'Pivot table'!$A:$A,'Pivot table'!F:F)</f>
        <v>1692</v>
      </c>
      <c r="Q19" s="1">
        <f>_xlfn.XLOOKUP($E19,'Pivot table'!$A:$A,'Pivot table'!G:G)</f>
        <v>2674</v>
      </c>
      <c r="R19" s="2">
        <f>_xlfn.XLOOKUP(E19,'Order Input &amp; UPC List'!D:D,'Order Input &amp; UPC List'!N:N)</f>
        <v>4.5</v>
      </c>
      <c r="S19" s="10">
        <f t="shared" si="0"/>
        <v>84663</v>
      </c>
    </row>
  </sheetData>
  <autoFilter ref="A2:T19" xr:uid="{4172616E-D03D-4210-93CE-D912BB31728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C37E-4AA2-49EF-AED7-8E370917CEF2}">
  <dimension ref="A1:O45"/>
  <sheetViews>
    <sheetView workbookViewId="0">
      <pane ySplit="2" topLeftCell="A3" activePane="bottomLeft" state="frozen"/>
      <selection pane="bottomLeft" activeCell="N25" sqref="N25"/>
    </sheetView>
  </sheetViews>
  <sheetFormatPr defaultRowHeight="15" x14ac:dyDescent="0.25"/>
  <cols>
    <col min="1" max="1" width="15.42578125" bestFit="1" customWidth="1"/>
    <col min="2" max="2" width="16.7109375" bestFit="1" customWidth="1"/>
    <col min="3" max="3" width="18.140625" bestFit="1" customWidth="1"/>
    <col min="4" max="4" width="8.28515625" bestFit="1" customWidth="1"/>
    <col min="5" max="5" width="17.42578125" customWidth="1"/>
    <col min="6" max="6" width="8.85546875" customWidth="1"/>
    <col min="7" max="7" width="18.5703125" customWidth="1"/>
    <col min="8" max="8" width="7.5703125" bestFit="1" customWidth="1"/>
    <col min="9" max="9" width="12.140625" customWidth="1"/>
    <col min="10" max="10" width="41.140625" bestFit="1" customWidth="1"/>
    <col min="11" max="11" width="11.5703125" style="3" bestFit="1" customWidth="1"/>
    <col min="12" max="13" width="11.5703125" style="3" customWidth="1"/>
    <col min="14" max="14" width="13" bestFit="1" customWidth="1"/>
    <col min="15" max="15" width="16.85546875" style="20" bestFit="1" customWidth="1"/>
  </cols>
  <sheetData>
    <row r="1" spans="1:15" x14ac:dyDescent="0.25">
      <c r="K1" s="15">
        <f>SUM(K3:K45)</f>
        <v>120257</v>
      </c>
      <c r="L1" s="15">
        <f>SUM(L3:L45)</f>
        <v>90599</v>
      </c>
      <c r="M1" s="15">
        <f>SUM(M3:M45)</f>
        <v>29658</v>
      </c>
      <c r="O1" s="11">
        <f>SUM(O3:O45)</f>
        <v>538425.5</v>
      </c>
    </row>
    <row r="2" spans="1:15" x14ac:dyDescent="0.25">
      <c r="A2" s="8" t="s">
        <v>6</v>
      </c>
      <c r="B2" s="8" t="s">
        <v>8</v>
      </c>
      <c r="C2" s="8" t="s">
        <v>7</v>
      </c>
      <c r="D2" s="8" t="s">
        <v>0</v>
      </c>
      <c r="E2" s="8" t="s">
        <v>1</v>
      </c>
      <c r="F2" s="8" t="s">
        <v>2</v>
      </c>
      <c r="G2" s="8" t="s">
        <v>5</v>
      </c>
      <c r="H2" s="8" t="s">
        <v>3</v>
      </c>
      <c r="I2" s="22" t="s">
        <v>77</v>
      </c>
      <c r="J2" s="8" t="s">
        <v>4</v>
      </c>
      <c r="K2" s="13" t="s">
        <v>63</v>
      </c>
      <c r="L2" s="21" t="s">
        <v>72</v>
      </c>
      <c r="M2" s="21" t="s">
        <v>73</v>
      </c>
      <c r="N2" s="23" t="s">
        <v>64</v>
      </c>
      <c r="O2" s="24" t="s">
        <v>65</v>
      </c>
    </row>
    <row r="3" spans="1:15" x14ac:dyDescent="0.25">
      <c r="A3" t="s">
        <v>14</v>
      </c>
      <c r="B3" t="s">
        <v>36</v>
      </c>
      <c r="C3" t="s">
        <v>39</v>
      </c>
      <c r="D3" t="s">
        <v>37</v>
      </c>
      <c r="E3" t="s">
        <v>10</v>
      </c>
      <c r="F3" t="s">
        <v>19</v>
      </c>
      <c r="G3" s="7">
        <v>738994666161</v>
      </c>
      <c r="H3" t="s">
        <v>27</v>
      </c>
      <c r="I3" t="str">
        <f t="shared" ref="I3:I45" si="0">D3&amp;"-"&amp;F3</f>
        <v>239LB2-2XL</v>
      </c>
      <c r="J3" t="s">
        <v>38</v>
      </c>
      <c r="K3" s="3">
        <f>SUM(L3+M3)</f>
        <v>1354</v>
      </c>
      <c r="L3" s="3">
        <v>0</v>
      </c>
      <c r="M3" s="3">
        <v>1354</v>
      </c>
      <c r="N3" s="2">
        <v>3.5</v>
      </c>
      <c r="O3" s="20">
        <f t="shared" ref="O3:O45" si="1">K3*N3</f>
        <v>4739</v>
      </c>
    </row>
    <row r="4" spans="1:15" x14ac:dyDescent="0.25">
      <c r="A4" t="s">
        <v>14</v>
      </c>
      <c r="B4" t="s">
        <v>36</v>
      </c>
      <c r="C4" t="s">
        <v>39</v>
      </c>
      <c r="D4" t="s">
        <v>37</v>
      </c>
      <c r="E4" t="s">
        <v>10</v>
      </c>
      <c r="F4" t="s">
        <v>11</v>
      </c>
      <c r="G4" s="7">
        <v>738994317100</v>
      </c>
      <c r="H4" t="s">
        <v>27</v>
      </c>
      <c r="I4" t="str">
        <f t="shared" si="0"/>
        <v>239LB2-S</v>
      </c>
      <c r="J4" t="s">
        <v>38</v>
      </c>
      <c r="K4" s="3">
        <f t="shared" ref="K4:K45" si="2">SUM(L4+M4)</f>
        <v>1396</v>
      </c>
      <c r="L4" s="3">
        <v>0</v>
      </c>
      <c r="M4" s="3">
        <v>1396</v>
      </c>
      <c r="N4" s="2">
        <v>3.5</v>
      </c>
      <c r="O4" s="20">
        <f t="shared" si="1"/>
        <v>4886</v>
      </c>
    </row>
    <row r="5" spans="1:15" x14ac:dyDescent="0.25">
      <c r="A5" t="s">
        <v>14</v>
      </c>
      <c r="B5" t="s">
        <v>36</v>
      </c>
      <c r="C5" t="s">
        <v>39</v>
      </c>
      <c r="D5" t="s">
        <v>40</v>
      </c>
      <c r="E5" t="s">
        <v>10</v>
      </c>
      <c r="F5" t="s">
        <v>20</v>
      </c>
      <c r="G5" s="7">
        <v>196988074321</v>
      </c>
      <c r="H5" t="s">
        <v>12</v>
      </c>
      <c r="I5" t="str">
        <f t="shared" si="0"/>
        <v>9O3LA3-L</v>
      </c>
      <c r="J5" t="s">
        <v>41</v>
      </c>
      <c r="K5" s="3">
        <f t="shared" si="2"/>
        <v>2308</v>
      </c>
      <c r="L5" s="3">
        <v>0</v>
      </c>
      <c r="M5" s="3">
        <v>2308</v>
      </c>
      <c r="N5" s="2">
        <v>5</v>
      </c>
      <c r="O5" s="20">
        <f t="shared" si="1"/>
        <v>11540</v>
      </c>
    </row>
    <row r="6" spans="1:15" x14ac:dyDescent="0.25">
      <c r="A6" t="s">
        <v>14</v>
      </c>
      <c r="B6" t="s">
        <v>36</v>
      </c>
      <c r="C6" t="s">
        <v>39</v>
      </c>
      <c r="D6" t="s">
        <v>40</v>
      </c>
      <c r="E6" t="s">
        <v>10</v>
      </c>
      <c r="F6" t="s">
        <v>17</v>
      </c>
      <c r="G6" s="7">
        <v>196988074314</v>
      </c>
      <c r="H6" t="s">
        <v>12</v>
      </c>
      <c r="I6" t="str">
        <f t="shared" si="0"/>
        <v>9O3LA3-M</v>
      </c>
      <c r="J6" t="s">
        <v>41</v>
      </c>
      <c r="K6" s="3">
        <f t="shared" si="2"/>
        <v>2480</v>
      </c>
      <c r="L6" s="3">
        <v>0</v>
      </c>
      <c r="M6" s="3">
        <v>2480</v>
      </c>
      <c r="N6" s="2">
        <v>5</v>
      </c>
      <c r="O6" s="20">
        <f t="shared" si="1"/>
        <v>12400</v>
      </c>
    </row>
    <row r="7" spans="1:15" x14ac:dyDescent="0.25">
      <c r="A7" t="s">
        <v>14</v>
      </c>
      <c r="B7" t="s">
        <v>36</v>
      </c>
      <c r="C7" t="s">
        <v>39</v>
      </c>
      <c r="D7" t="s">
        <v>40</v>
      </c>
      <c r="E7" t="s">
        <v>10</v>
      </c>
      <c r="F7" t="s">
        <v>11</v>
      </c>
      <c r="G7" s="7">
        <v>196988074307</v>
      </c>
      <c r="H7" t="s">
        <v>12</v>
      </c>
      <c r="I7" t="str">
        <f t="shared" si="0"/>
        <v>9O3LA3-S</v>
      </c>
      <c r="J7" t="s">
        <v>41</v>
      </c>
      <c r="K7" s="3">
        <f t="shared" si="2"/>
        <v>1746</v>
      </c>
      <c r="L7" s="3">
        <v>0</v>
      </c>
      <c r="M7" s="3">
        <v>1746</v>
      </c>
      <c r="N7" s="2">
        <v>5</v>
      </c>
      <c r="O7" s="20">
        <f t="shared" si="1"/>
        <v>8730</v>
      </c>
    </row>
    <row r="8" spans="1:15" x14ac:dyDescent="0.25">
      <c r="A8" t="s">
        <v>14</v>
      </c>
      <c r="B8" t="s">
        <v>36</v>
      </c>
      <c r="C8" t="s">
        <v>39</v>
      </c>
      <c r="D8" t="s">
        <v>40</v>
      </c>
      <c r="E8" t="s">
        <v>10</v>
      </c>
      <c r="F8" t="s">
        <v>18</v>
      </c>
      <c r="G8" s="7">
        <v>196988074338</v>
      </c>
      <c r="H8" t="s">
        <v>12</v>
      </c>
      <c r="I8" t="str">
        <f t="shared" si="0"/>
        <v>9O3LA3-XL</v>
      </c>
      <c r="J8" t="s">
        <v>41</v>
      </c>
      <c r="K8" s="3">
        <f t="shared" si="2"/>
        <v>1140</v>
      </c>
      <c r="L8" s="3">
        <v>0</v>
      </c>
      <c r="M8" s="3">
        <v>1140</v>
      </c>
      <c r="N8" s="2">
        <v>5</v>
      </c>
      <c r="O8" s="20">
        <f t="shared" si="1"/>
        <v>5700</v>
      </c>
    </row>
    <row r="9" spans="1:15" x14ac:dyDescent="0.25">
      <c r="A9" t="s">
        <v>14</v>
      </c>
      <c r="B9" t="s">
        <v>36</v>
      </c>
      <c r="C9" t="s">
        <v>39</v>
      </c>
      <c r="D9" t="s">
        <v>45</v>
      </c>
      <c r="E9" t="s">
        <v>10</v>
      </c>
      <c r="F9" t="s">
        <v>17</v>
      </c>
      <c r="G9" s="7">
        <v>738994697677</v>
      </c>
      <c r="H9" t="s">
        <v>27</v>
      </c>
      <c r="I9" t="str">
        <f t="shared" si="0"/>
        <v>ST73A2-M</v>
      </c>
      <c r="J9" t="s">
        <v>46</v>
      </c>
      <c r="K9" s="3">
        <f t="shared" si="2"/>
        <v>2824</v>
      </c>
      <c r="L9" s="3">
        <v>0</v>
      </c>
      <c r="M9" s="3">
        <v>2824</v>
      </c>
      <c r="N9" s="2">
        <v>3.5</v>
      </c>
      <c r="O9" s="20">
        <f t="shared" si="1"/>
        <v>9884</v>
      </c>
    </row>
    <row r="10" spans="1:15" x14ac:dyDescent="0.25">
      <c r="A10" t="s">
        <v>14</v>
      </c>
      <c r="B10" t="s">
        <v>36</v>
      </c>
      <c r="C10" t="s">
        <v>39</v>
      </c>
      <c r="D10" t="s">
        <v>45</v>
      </c>
      <c r="E10" t="s">
        <v>10</v>
      </c>
      <c r="F10" t="s">
        <v>11</v>
      </c>
      <c r="G10" s="7">
        <v>738994697660</v>
      </c>
      <c r="H10" t="s">
        <v>27</v>
      </c>
      <c r="I10" t="str">
        <f t="shared" si="0"/>
        <v>ST73A2-S</v>
      </c>
      <c r="J10" t="s">
        <v>46</v>
      </c>
      <c r="K10" s="3">
        <f t="shared" si="2"/>
        <v>1643</v>
      </c>
      <c r="L10" s="3">
        <v>0</v>
      </c>
      <c r="M10" s="3">
        <v>1643</v>
      </c>
      <c r="N10" s="2">
        <v>3.5</v>
      </c>
      <c r="O10" s="20">
        <f t="shared" si="1"/>
        <v>5750.5</v>
      </c>
    </row>
    <row r="11" spans="1:15" x14ac:dyDescent="0.25">
      <c r="A11" t="s">
        <v>14</v>
      </c>
      <c r="B11" t="s">
        <v>36</v>
      </c>
      <c r="C11" t="s">
        <v>39</v>
      </c>
      <c r="D11" t="s">
        <v>47</v>
      </c>
      <c r="E11" t="s">
        <v>10</v>
      </c>
      <c r="F11" t="s">
        <v>19</v>
      </c>
      <c r="G11" s="7">
        <v>196739667925</v>
      </c>
      <c r="H11" t="s">
        <v>12</v>
      </c>
      <c r="I11" t="str">
        <f t="shared" si="0"/>
        <v>STRBA3-2XL</v>
      </c>
      <c r="J11" t="s">
        <v>48</v>
      </c>
      <c r="K11" s="3">
        <f t="shared" si="2"/>
        <v>3023</v>
      </c>
      <c r="L11" s="3">
        <v>0</v>
      </c>
      <c r="M11" s="3">
        <v>3023</v>
      </c>
      <c r="N11" s="2">
        <v>4.5</v>
      </c>
      <c r="O11" s="20">
        <f t="shared" si="1"/>
        <v>13603.5</v>
      </c>
    </row>
    <row r="12" spans="1:15" x14ac:dyDescent="0.25">
      <c r="A12" t="s">
        <v>14</v>
      </c>
      <c r="B12" t="s">
        <v>36</v>
      </c>
      <c r="C12" t="s">
        <v>39</v>
      </c>
      <c r="D12" t="s">
        <v>47</v>
      </c>
      <c r="E12" t="s">
        <v>10</v>
      </c>
      <c r="F12" t="s">
        <v>11</v>
      </c>
      <c r="G12" s="7">
        <v>196739667888</v>
      </c>
      <c r="H12" t="s">
        <v>12</v>
      </c>
      <c r="I12" t="str">
        <f t="shared" si="0"/>
        <v>STRBA3-S</v>
      </c>
      <c r="J12" t="s">
        <v>48</v>
      </c>
      <c r="K12" s="3">
        <f t="shared" si="2"/>
        <v>1038</v>
      </c>
      <c r="L12" s="3">
        <v>0</v>
      </c>
      <c r="M12" s="3">
        <v>1038</v>
      </c>
      <c r="N12" s="2">
        <v>4.5</v>
      </c>
      <c r="O12" s="20">
        <f t="shared" si="1"/>
        <v>4671</v>
      </c>
    </row>
    <row r="13" spans="1:15" x14ac:dyDescent="0.25">
      <c r="A13" t="s">
        <v>14</v>
      </c>
      <c r="B13" t="s">
        <v>36</v>
      </c>
      <c r="C13" t="s">
        <v>39</v>
      </c>
      <c r="D13" t="s">
        <v>47</v>
      </c>
      <c r="E13" t="s">
        <v>10</v>
      </c>
      <c r="F13" t="s">
        <v>18</v>
      </c>
      <c r="G13" s="7">
        <v>196739667918</v>
      </c>
      <c r="H13" t="s">
        <v>12</v>
      </c>
      <c r="I13" t="str">
        <f t="shared" si="0"/>
        <v>STRBA3-XL</v>
      </c>
      <c r="J13" t="s">
        <v>48</v>
      </c>
      <c r="K13" s="3">
        <f t="shared" si="2"/>
        <v>294</v>
      </c>
      <c r="L13" s="3">
        <v>0</v>
      </c>
      <c r="M13" s="3">
        <v>294</v>
      </c>
      <c r="N13" s="2">
        <v>4.5</v>
      </c>
      <c r="O13" s="20">
        <f t="shared" si="1"/>
        <v>1323</v>
      </c>
    </row>
    <row r="14" spans="1:15" x14ac:dyDescent="0.25">
      <c r="A14" t="s">
        <v>14</v>
      </c>
      <c r="B14" t="s">
        <v>36</v>
      </c>
      <c r="C14" t="s">
        <v>39</v>
      </c>
      <c r="D14" t="s">
        <v>49</v>
      </c>
      <c r="E14" t="s">
        <v>10</v>
      </c>
      <c r="F14" t="s">
        <v>19</v>
      </c>
      <c r="G14" s="7">
        <v>196739668120</v>
      </c>
      <c r="H14" t="s">
        <v>12</v>
      </c>
      <c r="I14" t="str">
        <f t="shared" si="0"/>
        <v>SYNBB3-2XL</v>
      </c>
      <c r="J14" t="s">
        <v>50</v>
      </c>
      <c r="K14" s="3">
        <f t="shared" si="2"/>
        <v>0</v>
      </c>
      <c r="L14" s="3">
        <v>0</v>
      </c>
      <c r="M14" s="3">
        <v>0</v>
      </c>
      <c r="N14" s="2">
        <v>4.5</v>
      </c>
      <c r="O14" s="20">
        <f t="shared" si="1"/>
        <v>0</v>
      </c>
    </row>
    <row r="15" spans="1:15" x14ac:dyDescent="0.25">
      <c r="A15" t="s">
        <v>14</v>
      </c>
      <c r="B15" t="s">
        <v>36</v>
      </c>
      <c r="C15" t="s">
        <v>39</v>
      </c>
      <c r="D15" t="s">
        <v>49</v>
      </c>
      <c r="E15" t="s">
        <v>10</v>
      </c>
      <c r="F15" t="s">
        <v>17</v>
      </c>
      <c r="G15" s="7">
        <v>196739668090</v>
      </c>
      <c r="H15" t="s">
        <v>12</v>
      </c>
      <c r="I15" t="str">
        <f t="shared" si="0"/>
        <v>SYNBB3-M</v>
      </c>
      <c r="J15" t="s">
        <v>50</v>
      </c>
      <c r="K15" s="3">
        <f t="shared" si="2"/>
        <v>1</v>
      </c>
      <c r="L15" s="3">
        <v>0</v>
      </c>
      <c r="M15" s="3">
        <v>1</v>
      </c>
      <c r="N15" s="2">
        <v>4.5</v>
      </c>
      <c r="O15" s="20">
        <f t="shared" si="1"/>
        <v>4.5</v>
      </c>
    </row>
    <row r="16" spans="1:15" x14ac:dyDescent="0.25">
      <c r="A16" t="s">
        <v>14</v>
      </c>
      <c r="B16" t="s">
        <v>36</v>
      </c>
      <c r="C16" t="s">
        <v>39</v>
      </c>
      <c r="D16" t="s">
        <v>49</v>
      </c>
      <c r="E16" t="s">
        <v>10</v>
      </c>
      <c r="F16" t="s">
        <v>11</v>
      </c>
      <c r="G16" s="7">
        <v>196739668083</v>
      </c>
      <c r="H16" t="s">
        <v>12</v>
      </c>
      <c r="I16" t="str">
        <f t="shared" si="0"/>
        <v>SYNBB3-S</v>
      </c>
      <c r="J16" t="s">
        <v>50</v>
      </c>
      <c r="K16" s="3">
        <f t="shared" si="2"/>
        <v>0</v>
      </c>
      <c r="L16" s="3">
        <v>0</v>
      </c>
      <c r="M16" s="3">
        <v>0</v>
      </c>
      <c r="N16" s="2">
        <v>4.5</v>
      </c>
      <c r="O16" s="20">
        <f t="shared" si="1"/>
        <v>0</v>
      </c>
    </row>
    <row r="17" spans="1:15" x14ac:dyDescent="0.25">
      <c r="A17" t="s">
        <v>14</v>
      </c>
      <c r="B17" t="s">
        <v>36</v>
      </c>
      <c r="C17" t="s">
        <v>39</v>
      </c>
      <c r="D17" t="s">
        <v>51</v>
      </c>
      <c r="E17" t="s">
        <v>10</v>
      </c>
      <c r="F17" t="s">
        <v>23</v>
      </c>
      <c r="G17" s="7">
        <v>196739063666</v>
      </c>
      <c r="H17" t="s">
        <v>12</v>
      </c>
      <c r="I17" t="str">
        <f t="shared" si="0"/>
        <v>TOGBB3-3XL</v>
      </c>
      <c r="J17" t="s">
        <v>52</v>
      </c>
      <c r="K17" s="3">
        <f t="shared" si="2"/>
        <v>0</v>
      </c>
      <c r="L17" s="3">
        <v>0</v>
      </c>
      <c r="M17" s="3">
        <v>0</v>
      </c>
      <c r="N17" s="2">
        <v>4.5</v>
      </c>
      <c r="O17" s="20">
        <f t="shared" si="1"/>
        <v>0</v>
      </c>
    </row>
    <row r="18" spans="1:15" x14ac:dyDescent="0.25">
      <c r="A18" t="s">
        <v>14</v>
      </c>
      <c r="B18" t="s">
        <v>36</v>
      </c>
      <c r="C18" t="s">
        <v>39</v>
      </c>
      <c r="D18" t="s">
        <v>53</v>
      </c>
      <c r="E18" t="s">
        <v>10</v>
      </c>
      <c r="F18" t="s">
        <v>23</v>
      </c>
      <c r="G18" s="7">
        <v>196739063796</v>
      </c>
      <c r="H18" t="s">
        <v>12</v>
      </c>
      <c r="I18" t="str">
        <f t="shared" si="0"/>
        <v>TOGBC3-3XL</v>
      </c>
      <c r="J18" t="s">
        <v>54</v>
      </c>
      <c r="K18" s="3">
        <f t="shared" si="2"/>
        <v>777</v>
      </c>
      <c r="L18" s="3">
        <v>0</v>
      </c>
      <c r="M18" s="3">
        <v>777</v>
      </c>
      <c r="N18" s="2">
        <v>4.5</v>
      </c>
      <c r="O18" s="20">
        <f t="shared" si="1"/>
        <v>3496.5</v>
      </c>
    </row>
    <row r="19" spans="1:15" x14ac:dyDescent="0.25">
      <c r="A19" t="s">
        <v>14</v>
      </c>
      <c r="B19" t="s">
        <v>36</v>
      </c>
      <c r="C19" t="s">
        <v>39</v>
      </c>
      <c r="D19" t="s">
        <v>58</v>
      </c>
      <c r="E19" t="s">
        <v>10</v>
      </c>
      <c r="F19" t="s">
        <v>19</v>
      </c>
      <c r="G19" s="7">
        <v>196739063550</v>
      </c>
      <c r="H19" t="s">
        <v>12</v>
      </c>
      <c r="I19" t="str">
        <f t="shared" si="0"/>
        <v>TOGGB3-2XL</v>
      </c>
      <c r="J19" t="s">
        <v>59</v>
      </c>
      <c r="K19" s="3">
        <f t="shared" si="2"/>
        <v>3878</v>
      </c>
      <c r="L19" s="3">
        <v>0</v>
      </c>
      <c r="M19" s="3">
        <v>3878</v>
      </c>
      <c r="N19" s="2">
        <v>4.5</v>
      </c>
      <c r="O19" s="20">
        <f t="shared" si="1"/>
        <v>17451</v>
      </c>
    </row>
    <row r="20" spans="1:15" x14ac:dyDescent="0.25">
      <c r="A20" t="s">
        <v>14</v>
      </c>
      <c r="B20" t="s">
        <v>36</v>
      </c>
      <c r="C20" t="s">
        <v>39</v>
      </c>
      <c r="D20" t="s">
        <v>60</v>
      </c>
      <c r="E20" t="s">
        <v>10</v>
      </c>
      <c r="F20" t="s">
        <v>23</v>
      </c>
      <c r="G20" s="7">
        <v>196739153305</v>
      </c>
      <c r="H20" t="s">
        <v>12</v>
      </c>
      <c r="I20" t="str">
        <f t="shared" si="0"/>
        <v>TOGTR3-3XL</v>
      </c>
      <c r="J20" t="s">
        <v>61</v>
      </c>
      <c r="K20" s="3">
        <f t="shared" si="2"/>
        <v>1142</v>
      </c>
      <c r="L20" s="3">
        <v>0</v>
      </c>
      <c r="M20" s="3">
        <v>1142</v>
      </c>
      <c r="N20" s="2">
        <v>4.5</v>
      </c>
      <c r="O20" s="20">
        <f t="shared" si="1"/>
        <v>5139</v>
      </c>
    </row>
    <row r="21" spans="1:15" x14ac:dyDescent="0.25">
      <c r="A21" t="s">
        <v>14</v>
      </c>
      <c r="B21" t="s">
        <v>36</v>
      </c>
      <c r="C21" t="s">
        <v>35</v>
      </c>
      <c r="D21" t="s">
        <v>31</v>
      </c>
      <c r="E21" t="s">
        <v>32</v>
      </c>
      <c r="F21" t="s">
        <v>11</v>
      </c>
      <c r="G21" s="7">
        <v>75338825304</v>
      </c>
      <c r="H21" t="s">
        <v>33</v>
      </c>
      <c r="I21" t="str">
        <f t="shared" si="0"/>
        <v>2252VT-S</v>
      </c>
      <c r="J21" t="s">
        <v>34</v>
      </c>
      <c r="K21" s="3">
        <f t="shared" si="2"/>
        <v>1617</v>
      </c>
      <c r="L21" s="3">
        <v>0</v>
      </c>
      <c r="M21" s="3">
        <v>1617</v>
      </c>
      <c r="N21" s="2">
        <v>3.75</v>
      </c>
      <c r="O21" s="20">
        <f t="shared" si="1"/>
        <v>6063.75</v>
      </c>
    </row>
    <row r="22" spans="1:15" x14ac:dyDescent="0.25">
      <c r="A22" t="s">
        <v>14</v>
      </c>
      <c r="B22" t="s">
        <v>36</v>
      </c>
      <c r="C22" t="s">
        <v>57</v>
      </c>
      <c r="D22" t="s">
        <v>55</v>
      </c>
      <c r="E22" t="s">
        <v>10</v>
      </c>
      <c r="F22" t="s">
        <v>18</v>
      </c>
      <c r="G22" s="7">
        <v>196739153213</v>
      </c>
      <c r="H22" t="s">
        <v>12</v>
      </c>
      <c r="I22" t="str">
        <f t="shared" si="0"/>
        <v>TOGDB3-XL</v>
      </c>
      <c r="J22" t="s">
        <v>56</v>
      </c>
      <c r="K22" s="3">
        <f t="shared" si="2"/>
        <v>2800</v>
      </c>
      <c r="L22" s="3">
        <v>0</v>
      </c>
      <c r="M22" s="3">
        <v>2800</v>
      </c>
      <c r="N22" s="2">
        <v>4.5</v>
      </c>
      <c r="O22" s="20">
        <f t="shared" si="1"/>
        <v>12600</v>
      </c>
    </row>
    <row r="23" spans="1:15" x14ac:dyDescent="0.25">
      <c r="A23" t="s">
        <v>14</v>
      </c>
      <c r="B23" t="s">
        <v>36</v>
      </c>
      <c r="C23" t="s">
        <v>44</v>
      </c>
      <c r="D23" t="s">
        <v>42</v>
      </c>
      <c r="E23" t="s">
        <v>10</v>
      </c>
      <c r="F23" t="s">
        <v>19</v>
      </c>
      <c r="G23" s="7">
        <v>196739666638</v>
      </c>
      <c r="H23" t="s">
        <v>12</v>
      </c>
      <c r="I23" t="str">
        <f t="shared" si="0"/>
        <v>MTSPS3-2XL</v>
      </c>
      <c r="J23" t="s">
        <v>43</v>
      </c>
      <c r="K23" s="3">
        <f t="shared" si="2"/>
        <v>195</v>
      </c>
      <c r="L23" s="3">
        <v>0</v>
      </c>
      <c r="M23" s="3">
        <v>195</v>
      </c>
      <c r="N23" s="2">
        <v>5</v>
      </c>
      <c r="O23" s="20">
        <f t="shared" si="1"/>
        <v>975</v>
      </c>
    </row>
    <row r="24" spans="1:15" x14ac:dyDescent="0.25">
      <c r="A24" t="s">
        <v>14</v>
      </c>
      <c r="B24" t="s">
        <v>16</v>
      </c>
      <c r="C24" t="s">
        <v>68</v>
      </c>
      <c r="D24" t="s">
        <v>26</v>
      </c>
      <c r="E24" t="s">
        <v>10</v>
      </c>
      <c r="F24" t="s">
        <v>19</v>
      </c>
      <c r="G24" s="7">
        <v>43935685102</v>
      </c>
      <c r="H24" t="s">
        <v>27</v>
      </c>
      <c r="I24" t="str">
        <f t="shared" si="0"/>
        <v>392DP2-2XL</v>
      </c>
      <c r="J24" t="s">
        <v>28</v>
      </c>
      <c r="K24" s="3">
        <f t="shared" si="2"/>
        <v>11400</v>
      </c>
      <c r="L24" s="3">
        <v>11400</v>
      </c>
      <c r="M24" s="3">
        <v>0</v>
      </c>
      <c r="N24" s="2">
        <v>4</v>
      </c>
      <c r="O24" s="20">
        <f t="shared" si="1"/>
        <v>45600</v>
      </c>
    </row>
    <row r="25" spans="1:15" x14ac:dyDescent="0.25">
      <c r="A25" t="s">
        <v>14</v>
      </c>
      <c r="B25" t="s">
        <v>16</v>
      </c>
      <c r="C25" t="s">
        <v>68</v>
      </c>
      <c r="D25" t="s">
        <v>21</v>
      </c>
      <c r="E25" t="s">
        <v>10</v>
      </c>
      <c r="F25" t="s">
        <v>19</v>
      </c>
      <c r="G25" s="7">
        <v>196062501231</v>
      </c>
      <c r="H25" t="s">
        <v>12</v>
      </c>
      <c r="I25" t="str">
        <f t="shared" si="0"/>
        <v>TOG393-2XL</v>
      </c>
      <c r="J25" t="s">
        <v>22</v>
      </c>
      <c r="K25" s="3">
        <f t="shared" si="2"/>
        <v>1053</v>
      </c>
      <c r="L25" s="3">
        <v>1053</v>
      </c>
      <c r="M25" s="3">
        <v>0</v>
      </c>
      <c r="N25" s="2">
        <v>4.5</v>
      </c>
      <c r="O25" s="20">
        <f t="shared" si="1"/>
        <v>4738.5</v>
      </c>
    </row>
    <row r="26" spans="1:15" x14ac:dyDescent="0.25">
      <c r="A26" t="s">
        <v>14</v>
      </c>
      <c r="B26" t="s">
        <v>16</v>
      </c>
      <c r="C26" t="s">
        <v>68</v>
      </c>
      <c r="D26" t="s">
        <v>21</v>
      </c>
      <c r="E26" t="s">
        <v>10</v>
      </c>
      <c r="F26" t="s">
        <v>23</v>
      </c>
      <c r="G26" s="7">
        <v>196062501248</v>
      </c>
      <c r="H26" t="s">
        <v>12</v>
      </c>
      <c r="I26" t="str">
        <f t="shared" si="0"/>
        <v>TOG393-3XL</v>
      </c>
      <c r="J26" t="s">
        <v>22</v>
      </c>
      <c r="K26" s="3">
        <f t="shared" si="2"/>
        <v>5717</v>
      </c>
      <c r="L26" s="3">
        <v>5717</v>
      </c>
      <c r="M26" s="3">
        <v>0</v>
      </c>
      <c r="N26" s="2">
        <v>4.5</v>
      </c>
      <c r="O26" s="20">
        <f t="shared" si="1"/>
        <v>25726.5</v>
      </c>
    </row>
    <row r="27" spans="1:15" x14ac:dyDescent="0.25">
      <c r="A27" t="s">
        <v>14</v>
      </c>
      <c r="B27" t="s">
        <v>16</v>
      </c>
      <c r="C27" t="s">
        <v>68</v>
      </c>
      <c r="D27" t="s">
        <v>21</v>
      </c>
      <c r="E27" t="s">
        <v>10</v>
      </c>
      <c r="F27" t="s">
        <v>20</v>
      </c>
      <c r="G27" s="7">
        <v>196062501217</v>
      </c>
      <c r="H27" t="s">
        <v>12</v>
      </c>
      <c r="I27" t="str">
        <f t="shared" si="0"/>
        <v>TOG393-L</v>
      </c>
      <c r="J27" t="s">
        <v>22</v>
      </c>
      <c r="K27" s="3">
        <f t="shared" si="2"/>
        <v>1232</v>
      </c>
      <c r="L27" s="3">
        <v>1232</v>
      </c>
      <c r="M27" s="3">
        <v>0</v>
      </c>
      <c r="N27" s="2">
        <v>4.5</v>
      </c>
      <c r="O27" s="20">
        <f t="shared" si="1"/>
        <v>5544</v>
      </c>
    </row>
    <row r="28" spans="1:15" x14ac:dyDescent="0.25">
      <c r="A28" t="s">
        <v>14</v>
      </c>
      <c r="B28" t="s">
        <v>16</v>
      </c>
      <c r="C28" t="s">
        <v>68</v>
      </c>
      <c r="D28" t="s">
        <v>21</v>
      </c>
      <c r="E28" t="s">
        <v>10</v>
      </c>
      <c r="F28" t="s">
        <v>17</v>
      </c>
      <c r="G28" s="7">
        <v>196062501200</v>
      </c>
      <c r="H28" t="s">
        <v>12</v>
      </c>
      <c r="I28" t="str">
        <f t="shared" si="0"/>
        <v>TOG393-M</v>
      </c>
      <c r="J28" t="s">
        <v>22</v>
      </c>
      <c r="K28" s="3">
        <f t="shared" si="2"/>
        <v>108</v>
      </c>
      <c r="L28" s="3">
        <v>108</v>
      </c>
      <c r="M28" s="3">
        <v>0</v>
      </c>
      <c r="N28" s="2">
        <v>4.5</v>
      </c>
      <c r="O28" s="20">
        <f t="shared" si="1"/>
        <v>486</v>
      </c>
    </row>
    <row r="29" spans="1:15" x14ac:dyDescent="0.25">
      <c r="A29" t="s">
        <v>14</v>
      </c>
      <c r="B29" t="s">
        <v>16</v>
      </c>
      <c r="C29" t="s">
        <v>68</v>
      </c>
      <c r="D29" t="s">
        <v>21</v>
      </c>
      <c r="E29" t="s">
        <v>10</v>
      </c>
      <c r="F29" t="s">
        <v>11</v>
      </c>
      <c r="G29" s="7">
        <v>196062501095</v>
      </c>
      <c r="H29" t="s">
        <v>12</v>
      </c>
      <c r="I29" t="str">
        <f t="shared" si="0"/>
        <v>TOG393-S</v>
      </c>
      <c r="J29" t="s">
        <v>22</v>
      </c>
      <c r="K29" s="3">
        <f t="shared" si="2"/>
        <v>522</v>
      </c>
      <c r="L29" s="3">
        <v>522</v>
      </c>
      <c r="M29" s="3">
        <v>0</v>
      </c>
      <c r="N29" s="2">
        <v>4.5</v>
      </c>
      <c r="O29" s="20">
        <f t="shared" si="1"/>
        <v>2349</v>
      </c>
    </row>
    <row r="30" spans="1:15" x14ac:dyDescent="0.25">
      <c r="A30" t="s">
        <v>14</v>
      </c>
      <c r="B30" t="s">
        <v>16</v>
      </c>
      <c r="C30" t="s">
        <v>68</v>
      </c>
      <c r="D30" t="s">
        <v>21</v>
      </c>
      <c r="E30" t="s">
        <v>10</v>
      </c>
      <c r="F30" t="s">
        <v>18</v>
      </c>
      <c r="G30" s="7">
        <v>196062501224</v>
      </c>
      <c r="H30" t="s">
        <v>12</v>
      </c>
      <c r="I30" t="str">
        <f t="shared" si="0"/>
        <v>TOG393-XL</v>
      </c>
      <c r="J30" t="s">
        <v>22</v>
      </c>
      <c r="K30" s="3">
        <f t="shared" si="2"/>
        <v>510</v>
      </c>
      <c r="L30" s="3">
        <v>510</v>
      </c>
      <c r="M30" s="3">
        <v>0</v>
      </c>
      <c r="N30" s="2">
        <v>4.5</v>
      </c>
      <c r="O30" s="20">
        <f t="shared" si="1"/>
        <v>2295</v>
      </c>
    </row>
    <row r="31" spans="1:15" x14ac:dyDescent="0.25">
      <c r="A31" t="s">
        <v>14</v>
      </c>
      <c r="B31" t="s">
        <v>16</v>
      </c>
      <c r="C31" t="s">
        <v>15</v>
      </c>
      <c r="D31" t="s">
        <v>29</v>
      </c>
      <c r="E31" t="s">
        <v>10</v>
      </c>
      <c r="F31" t="s">
        <v>20</v>
      </c>
      <c r="G31" s="7">
        <v>196739892839</v>
      </c>
      <c r="H31" t="s">
        <v>27</v>
      </c>
      <c r="I31" t="str">
        <f t="shared" si="0"/>
        <v>9MSCR2-L</v>
      </c>
      <c r="J31" t="s">
        <v>30</v>
      </c>
      <c r="K31" s="3">
        <f t="shared" si="2"/>
        <v>1432</v>
      </c>
      <c r="L31" s="3">
        <v>1432</v>
      </c>
      <c r="M31" s="3">
        <v>0</v>
      </c>
      <c r="N31" s="2">
        <v>3.75</v>
      </c>
      <c r="O31" s="20">
        <f t="shared" si="1"/>
        <v>5370</v>
      </c>
    </row>
    <row r="32" spans="1:15" x14ac:dyDescent="0.25">
      <c r="A32" t="s">
        <v>14</v>
      </c>
      <c r="B32" t="s">
        <v>16</v>
      </c>
      <c r="C32" t="s">
        <v>15</v>
      </c>
      <c r="D32" t="s">
        <v>29</v>
      </c>
      <c r="E32" t="s">
        <v>10</v>
      </c>
      <c r="F32" t="s">
        <v>17</v>
      </c>
      <c r="G32" s="7">
        <v>196739892822</v>
      </c>
      <c r="H32" t="s">
        <v>27</v>
      </c>
      <c r="I32" t="str">
        <f t="shared" si="0"/>
        <v>9MSCR2-M</v>
      </c>
      <c r="J32" t="s">
        <v>30</v>
      </c>
      <c r="K32" s="3">
        <f t="shared" si="2"/>
        <v>1476</v>
      </c>
      <c r="L32" s="3">
        <v>1476</v>
      </c>
      <c r="M32" s="3">
        <v>0</v>
      </c>
      <c r="N32" s="2">
        <v>3.75</v>
      </c>
      <c r="O32" s="20">
        <f t="shared" si="1"/>
        <v>5535</v>
      </c>
    </row>
    <row r="33" spans="1:15" x14ac:dyDescent="0.25">
      <c r="A33" t="s">
        <v>14</v>
      </c>
      <c r="B33" t="s">
        <v>16</v>
      </c>
      <c r="C33" t="s">
        <v>15</v>
      </c>
      <c r="D33" t="s">
        <v>29</v>
      </c>
      <c r="E33" t="s">
        <v>10</v>
      </c>
      <c r="F33" t="s">
        <v>11</v>
      </c>
      <c r="G33" s="7">
        <v>196739892815</v>
      </c>
      <c r="H33" t="s">
        <v>27</v>
      </c>
      <c r="I33" t="str">
        <f t="shared" si="0"/>
        <v>9MSCR2-S</v>
      </c>
      <c r="J33" t="s">
        <v>30</v>
      </c>
      <c r="K33" s="3">
        <f t="shared" si="2"/>
        <v>1230</v>
      </c>
      <c r="L33" s="3">
        <v>1230</v>
      </c>
      <c r="M33" s="3">
        <v>0</v>
      </c>
      <c r="N33" s="2">
        <v>3.75</v>
      </c>
      <c r="O33" s="20">
        <f t="shared" si="1"/>
        <v>4612.5</v>
      </c>
    </row>
    <row r="34" spans="1:15" x14ac:dyDescent="0.25">
      <c r="A34" t="s">
        <v>14</v>
      </c>
      <c r="B34" t="s">
        <v>16</v>
      </c>
      <c r="C34" t="s">
        <v>15</v>
      </c>
      <c r="D34" t="s">
        <v>29</v>
      </c>
      <c r="E34" t="s">
        <v>10</v>
      </c>
      <c r="F34" t="s">
        <v>18</v>
      </c>
      <c r="G34" s="7">
        <v>196739892846</v>
      </c>
      <c r="H34" t="s">
        <v>27</v>
      </c>
      <c r="I34" t="str">
        <f t="shared" si="0"/>
        <v>9MSCR2-XL</v>
      </c>
      <c r="J34" t="s">
        <v>30</v>
      </c>
      <c r="K34" s="3">
        <f t="shared" si="2"/>
        <v>1209</v>
      </c>
      <c r="L34" s="3">
        <v>1209</v>
      </c>
      <c r="M34" s="3">
        <v>0</v>
      </c>
      <c r="N34" s="2">
        <v>3.75</v>
      </c>
      <c r="O34" s="20">
        <f t="shared" si="1"/>
        <v>4533.75</v>
      </c>
    </row>
    <row r="35" spans="1:15" x14ac:dyDescent="0.25">
      <c r="A35" t="s">
        <v>14</v>
      </c>
      <c r="B35" t="s">
        <v>16</v>
      </c>
      <c r="C35" t="s">
        <v>15</v>
      </c>
      <c r="D35" t="s">
        <v>9</v>
      </c>
      <c r="E35" t="s">
        <v>10</v>
      </c>
      <c r="F35" t="s">
        <v>19</v>
      </c>
      <c r="G35" s="7">
        <v>196739624096</v>
      </c>
      <c r="H35" t="s">
        <v>12</v>
      </c>
      <c r="I35" t="str">
        <f t="shared" si="0"/>
        <v>OSSCW3-2XL</v>
      </c>
      <c r="J35" t="s">
        <v>13</v>
      </c>
      <c r="K35" s="3">
        <f t="shared" si="2"/>
        <v>4842</v>
      </c>
      <c r="L35" s="3">
        <v>4842</v>
      </c>
      <c r="M35" s="3">
        <v>0</v>
      </c>
      <c r="N35" s="2">
        <v>4.75</v>
      </c>
      <c r="O35" s="20">
        <f t="shared" si="1"/>
        <v>22999.5</v>
      </c>
    </row>
    <row r="36" spans="1:15" x14ac:dyDescent="0.25">
      <c r="A36" t="s">
        <v>14</v>
      </c>
      <c r="B36" t="s">
        <v>16</v>
      </c>
      <c r="C36" t="s">
        <v>15</v>
      </c>
      <c r="D36" t="s">
        <v>9</v>
      </c>
      <c r="E36" t="s">
        <v>10</v>
      </c>
      <c r="F36" t="s">
        <v>20</v>
      </c>
      <c r="G36" s="7">
        <v>196739624072</v>
      </c>
      <c r="H36" t="s">
        <v>12</v>
      </c>
      <c r="I36" t="str">
        <f t="shared" si="0"/>
        <v>OSSCW3-L</v>
      </c>
      <c r="J36" t="s">
        <v>13</v>
      </c>
      <c r="K36" s="3">
        <f t="shared" si="2"/>
        <v>10713</v>
      </c>
      <c r="L36" s="3">
        <v>10713</v>
      </c>
      <c r="M36" s="3">
        <v>0</v>
      </c>
      <c r="N36" s="2">
        <v>4.75</v>
      </c>
      <c r="O36" s="20">
        <f t="shared" si="1"/>
        <v>50886.75</v>
      </c>
    </row>
    <row r="37" spans="1:15" x14ac:dyDescent="0.25">
      <c r="A37" t="s">
        <v>14</v>
      </c>
      <c r="B37" t="s">
        <v>16</v>
      </c>
      <c r="C37" t="s">
        <v>15</v>
      </c>
      <c r="D37" t="s">
        <v>9</v>
      </c>
      <c r="E37" t="s">
        <v>10</v>
      </c>
      <c r="F37" t="s">
        <v>17</v>
      </c>
      <c r="G37" s="7">
        <v>196739624065</v>
      </c>
      <c r="H37" t="s">
        <v>12</v>
      </c>
      <c r="I37" t="str">
        <f t="shared" si="0"/>
        <v>OSSCW3-M</v>
      </c>
      <c r="J37" t="s">
        <v>13</v>
      </c>
      <c r="K37" s="3">
        <f t="shared" si="2"/>
        <v>11237</v>
      </c>
      <c r="L37" s="3">
        <v>11237</v>
      </c>
      <c r="M37" s="3">
        <v>0</v>
      </c>
      <c r="N37" s="2">
        <v>4.75</v>
      </c>
      <c r="O37" s="20">
        <f t="shared" si="1"/>
        <v>53375.75</v>
      </c>
    </row>
    <row r="38" spans="1:15" x14ac:dyDescent="0.25">
      <c r="A38" t="s">
        <v>14</v>
      </c>
      <c r="B38" t="s">
        <v>16</v>
      </c>
      <c r="C38" t="s">
        <v>15</v>
      </c>
      <c r="D38" t="s">
        <v>9</v>
      </c>
      <c r="E38" t="s">
        <v>10</v>
      </c>
      <c r="F38" t="s">
        <v>11</v>
      </c>
      <c r="G38" s="7">
        <v>196739624058</v>
      </c>
      <c r="H38" t="s">
        <v>12</v>
      </c>
      <c r="I38" t="str">
        <f t="shared" si="0"/>
        <v>OSSCW3-S</v>
      </c>
      <c r="J38" t="s">
        <v>13</v>
      </c>
      <c r="K38" s="3">
        <f t="shared" si="2"/>
        <v>6702</v>
      </c>
      <c r="L38" s="3">
        <v>6702</v>
      </c>
      <c r="M38" s="3">
        <v>0</v>
      </c>
      <c r="N38" s="2">
        <v>4.75</v>
      </c>
      <c r="O38" s="20">
        <f t="shared" si="1"/>
        <v>31834.5</v>
      </c>
    </row>
    <row r="39" spans="1:15" x14ac:dyDescent="0.25">
      <c r="A39" t="s">
        <v>14</v>
      </c>
      <c r="B39" t="s">
        <v>16</v>
      </c>
      <c r="C39" t="s">
        <v>15</v>
      </c>
      <c r="D39" t="s">
        <v>9</v>
      </c>
      <c r="E39" t="s">
        <v>10</v>
      </c>
      <c r="F39" t="s">
        <v>18</v>
      </c>
      <c r="G39" s="7">
        <v>196739624089</v>
      </c>
      <c r="H39" t="s">
        <v>12</v>
      </c>
      <c r="I39" t="str">
        <f t="shared" si="0"/>
        <v>OSSCW3-XL</v>
      </c>
      <c r="J39" t="s">
        <v>13</v>
      </c>
      <c r="K39" s="3">
        <f t="shared" si="2"/>
        <v>12404</v>
      </c>
      <c r="L39" s="3">
        <v>12402</v>
      </c>
      <c r="M39" s="3">
        <v>2</v>
      </c>
      <c r="N39" s="2">
        <v>4.75</v>
      </c>
      <c r="O39" s="20">
        <f t="shared" si="1"/>
        <v>58919</v>
      </c>
    </row>
    <row r="40" spans="1:15" x14ac:dyDescent="0.25">
      <c r="A40" t="s">
        <v>14</v>
      </c>
      <c r="B40" t="s">
        <v>16</v>
      </c>
      <c r="C40" t="s">
        <v>15</v>
      </c>
      <c r="D40" t="s">
        <v>24</v>
      </c>
      <c r="E40" t="s">
        <v>10</v>
      </c>
      <c r="F40" t="s">
        <v>19</v>
      </c>
      <c r="G40" s="7">
        <v>196062594417</v>
      </c>
      <c r="H40" t="s">
        <v>12</v>
      </c>
      <c r="I40" t="str">
        <f t="shared" si="0"/>
        <v>TOGCR3-2XL</v>
      </c>
      <c r="J40" t="s">
        <v>25</v>
      </c>
      <c r="K40" s="3">
        <f t="shared" si="2"/>
        <v>1692</v>
      </c>
      <c r="L40" s="3">
        <v>1692</v>
      </c>
      <c r="M40" s="3">
        <v>0</v>
      </c>
      <c r="N40" s="2">
        <v>4.5</v>
      </c>
      <c r="O40" s="20">
        <f t="shared" si="1"/>
        <v>7614</v>
      </c>
    </row>
    <row r="41" spans="1:15" x14ac:dyDescent="0.25">
      <c r="A41" t="s">
        <v>14</v>
      </c>
      <c r="B41" t="s">
        <v>16</v>
      </c>
      <c r="C41" t="s">
        <v>15</v>
      </c>
      <c r="D41" t="s">
        <v>24</v>
      </c>
      <c r="E41" t="s">
        <v>10</v>
      </c>
      <c r="F41" t="s">
        <v>23</v>
      </c>
      <c r="G41" s="7">
        <v>196062594424</v>
      </c>
      <c r="H41" t="s">
        <v>12</v>
      </c>
      <c r="I41" t="str">
        <f t="shared" si="0"/>
        <v>TOGCR3-3XL</v>
      </c>
      <c r="J41" t="s">
        <v>25</v>
      </c>
      <c r="K41" s="3">
        <f t="shared" si="2"/>
        <v>2674</v>
      </c>
      <c r="L41" s="3">
        <v>2674</v>
      </c>
      <c r="M41" s="3">
        <v>0</v>
      </c>
      <c r="N41" s="2">
        <v>4.5</v>
      </c>
      <c r="O41" s="20">
        <f t="shared" si="1"/>
        <v>12033</v>
      </c>
    </row>
    <row r="42" spans="1:15" x14ac:dyDescent="0.25">
      <c r="A42" t="s">
        <v>14</v>
      </c>
      <c r="B42" t="s">
        <v>16</v>
      </c>
      <c r="C42" t="s">
        <v>15</v>
      </c>
      <c r="D42" t="s">
        <v>24</v>
      </c>
      <c r="E42" t="s">
        <v>10</v>
      </c>
      <c r="F42" t="s">
        <v>20</v>
      </c>
      <c r="G42" s="7">
        <v>196062584098</v>
      </c>
      <c r="H42" t="s">
        <v>12</v>
      </c>
      <c r="I42" t="str">
        <f t="shared" si="0"/>
        <v>TOGCR3-L</v>
      </c>
      <c r="J42" t="s">
        <v>25</v>
      </c>
      <c r="K42" s="3">
        <f t="shared" si="2"/>
        <v>3012</v>
      </c>
      <c r="L42" s="3">
        <v>3012</v>
      </c>
      <c r="M42" s="3">
        <v>0</v>
      </c>
      <c r="N42" s="2">
        <v>4.5</v>
      </c>
      <c r="O42" s="20">
        <f t="shared" si="1"/>
        <v>13554</v>
      </c>
    </row>
    <row r="43" spans="1:15" x14ac:dyDescent="0.25">
      <c r="A43" t="s">
        <v>14</v>
      </c>
      <c r="B43" t="s">
        <v>16</v>
      </c>
      <c r="C43" t="s">
        <v>15</v>
      </c>
      <c r="D43" t="s">
        <v>24</v>
      </c>
      <c r="E43" t="s">
        <v>10</v>
      </c>
      <c r="F43" t="s">
        <v>17</v>
      </c>
      <c r="G43" s="7">
        <v>196062584081</v>
      </c>
      <c r="H43" t="s">
        <v>12</v>
      </c>
      <c r="I43" t="str">
        <f t="shared" si="0"/>
        <v>TOGCR3-M</v>
      </c>
      <c r="J43" t="s">
        <v>25</v>
      </c>
      <c r="K43" s="3">
        <f t="shared" si="2"/>
        <v>5544</v>
      </c>
      <c r="L43" s="3">
        <v>5544</v>
      </c>
      <c r="M43" s="3">
        <v>0</v>
      </c>
      <c r="N43" s="2">
        <v>4.5</v>
      </c>
      <c r="O43" s="20">
        <f t="shared" si="1"/>
        <v>24948</v>
      </c>
    </row>
    <row r="44" spans="1:15" x14ac:dyDescent="0.25">
      <c r="A44" t="s">
        <v>14</v>
      </c>
      <c r="B44" t="s">
        <v>16</v>
      </c>
      <c r="C44" t="s">
        <v>15</v>
      </c>
      <c r="D44" t="s">
        <v>24</v>
      </c>
      <c r="E44" t="s">
        <v>10</v>
      </c>
      <c r="F44" t="s">
        <v>11</v>
      </c>
      <c r="G44" s="7">
        <v>196062584074</v>
      </c>
      <c r="H44" t="s">
        <v>12</v>
      </c>
      <c r="I44" t="str">
        <f t="shared" si="0"/>
        <v>TOGCR3-S</v>
      </c>
      <c r="J44" t="s">
        <v>25</v>
      </c>
      <c r="K44" s="3">
        <f t="shared" si="2"/>
        <v>3570</v>
      </c>
      <c r="L44" s="3">
        <v>3570</v>
      </c>
      <c r="M44" s="3">
        <v>0</v>
      </c>
      <c r="N44" s="2">
        <v>4.5</v>
      </c>
      <c r="O44" s="20">
        <f t="shared" si="1"/>
        <v>16065</v>
      </c>
    </row>
    <row r="45" spans="1:15" x14ac:dyDescent="0.25">
      <c r="A45" t="s">
        <v>14</v>
      </c>
      <c r="B45" t="s">
        <v>16</v>
      </c>
      <c r="C45" t="s">
        <v>15</v>
      </c>
      <c r="D45" t="s">
        <v>24</v>
      </c>
      <c r="E45" t="s">
        <v>10</v>
      </c>
      <c r="F45" t="s">
        <v>18</v>
      </c>
      <c r="G45" s="7">
        <v>196062594400</v>
      </c>
      <c r="H45" t="s">
        <v>12</v>
      </c>
      <c r="I45" t="str">
        <f t="shared" si="0"/>
        <v>TOGCR3-XL</v>
      </c>
      <c r="J45" t="s">
        <v>25</v>
      </c>
      <c r="K45" s="3">
        <f t="shared" si="2"/>
        <v>2322</v>
      </c>
      <c r="L45" s="3">
        <v>2322</v>
      </c>
      <c r="M45" s="3">
        <v>0</v>
      </c>
      <c r="N45" s="2">
        <v>4.5</v>
      </c>
      <c r="O45" s="20">
        <f t="shared" si="1"/>
        <v>10449</v>
      </c>
    </row>
  </sheetData>
  <autoFilter ref="A2:O45" xr:uid="{47FEC37E-4AA2-49EF-AED7-8E370917CE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Pivot table</vt:lpstr>
      <vt:lpstr>Consolidated</vt:lpstr>
      <vt:lpstr>Order Input &amp; UPC List</vt:lpstr>
    </vt:vector>
  </TitlesOfParts>
  <Company>Hilco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Wells, Lindsey</dc:creator>
  <cp:lastModifiedBy>Bereznay, Lori</cp:lastModifiedBy>
  <dcterms:created xsi:type="dcterms:W3CDTF">2025-10-02T13:52:23Z</dcterms:created>
  <dcterms:modified xsi:type="dcterms:W3CDTF">2025-10-24T15:09:10Z</dcterms:modified>
</cp:coreProperties>
</file>